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codeName="DieseArbeitsmappe" defaultThemeVersion="124226"/>
  <mc:AlternateContent xmlns:mc="http://schemas.openxmlformats.org/markup-compatibility/2006">
    <mc:Choice Requires="x15">
      <x15ac:absPath xmlns:x15ac="http://schemas.microsoft.com/office/spreadsheetml/2010/11/ac" url="C:\Users\pna\AppData\Roaming\DATEVDMS\CheckOut\7513CCCF91E041420F00450000002704000000000000\"/>
    </mc:Choice>
  </mc:AlternateContent>
  <xr:revisionPtr revIDLastSave="0" documentId="13_ncr:1_{EF7AF268-D140-4B69-B2BA-C5AC4588EF43}" xr6:coauthVersionLast="36" xr6:coauthVersionMax="36" xr10:uidLastSave="{00000000-0000-0000-0000-000000000000}"/>
  <bookViews>
    <workbookView xWindow="2190" yWindow="0" windowWidth="23295" windowHeight="12795" tabRatio="624" activeTab="1" xr2:uid="{00000000-000D-0000-FFFF-FFFF00000000}"/>
  </bookViews>
  <sheets>
    <sheet name="Mehrtägig m. Privat" sheetId="1" r:id="rId1"/>
    <sheet name="Währungstabelle 2021" sheetId="3" r:id="rId2"/>
    <sheet name="VMA ab 1.1.22" sheetId="4" r:id="rId3"/>
    <sheet name="VMA 2022-BMF-Werte" sheetId="5" r:id="rId4"/>
    <sheet name="BENUTZERHINWEISE" sheetId="6" r:id="rId5"/>
  </sheets>
  <definedNames>
    <definedName name="VMA">'VMA ab 1.1.22'!$A$2:$A$238</definedName>
    <definedName name="VMA1.1.16">'VMA ab 1.1.22'!$A$3:$A$238</definedName>
    <definedName name="Währung2016">'Währungstabelle 2021'!$A$4:$A$35</definedName>
    <definedName name="Z_21660CE2_6727_47E6_8CB0_40B175E835CB_.wvu.Cols" localSheetId="0" hidden="1">'Mehrtägig m. Privat'!$L:$L,'Mehrtägig m. Privat'!$X:$X,'Mehrtägig m. Privat'!$AA:$AA,'Mehrtägig m. Privat'!$AF:$AG</definedName>
    <definedName name="Z_6B0FB022_C28C_411A_B896_8AE290426665_.wvu.Cols" localSheetId="0" hidden="1">'Mehrtägig m. Privat'!$L:$L,'Mehrtägig m. Privat'!$X:$X,'Mehrtägig m. Privat'!$AA:$AA,'Mehrtägig m. Privat'!$AF:$AG</definedName>
  </definedNames>
  <calcPr calcId="191029"/>
  <customWorkbookViews>
    <customWorkbookView name="Bosler, Richie - Justiz Sachsen, JVA Zwickau - Persönliche Ansicht" guid="{6B0FB022-C28C-411A-B896-8AE290426665}" mergeInterval="0" personalView="1" maximized="1" windowWidth="1832" windowHeight="894" tabRatio="673" activeSheetId="1"/>
    <customWorkbookView name="Bosler, Richie - Persönliche Ansicht" guid="{21660CE2-6727-47E6-8CB0-40B175E835CB}" mergeInterval="0" personalView="1" xWindow="62" windowWidth="1555" windowHeight="1080" tabRatio="673" activeSheetId="1"/>
  </customWorkbookViews>
</workbook>
</file>

<file path=xl/calcChain.xml><?xml version="1.0" encoding="utf-8"?>
<calcChain xmlns="http://schemas.openxmlformats.org/spreadsheetml/2006/main">
  <c r="O4" i="3" l="1"/>
  <c r="L70" i="1" l="1"/>
  <c r="U16" i="1"/>
  <c r="T16" i="1"/>
  <c r="L132" i="1" l="1"/>
  <c r="L133" i="1"/>
  <c r="L134" i="1"/>
  <c r="L135" i="1"/>
  <c r="L136" i="1"/>
  <c r="L131" i="1"/>
  <c r="L120" i="1"/>
  <c r="L121" i="1"/>
  <c r="L122" i="1"/>
  <c r="L123" i="1"/>
  <c r="L124" i="1"/>
  <c r="L119" i="1"/>
  <c r="L109" i="1"/>
  <c r="L110" i="1"/>
  <c r="L111" i="1"/>
  <c r="L112" i="1"/>
  <c r="L113" i="1"/>
  <c r="L108" i="1"/>
  <c r="L97" i="1"/>
  <c r="L98" i="1"/>
  <c r="L99" i="1"/>
  <c r="L100" i="1"/>
  <c r="L101" i="1"/>
  <c r="L96" i="1"/>
  <c r="K96" i="1" s="1"/>
  <c r="L85" i="1"/>
  <c r="L86" i="1"/>
  <c r="L87" i="1"/>
  <c r="L88" i="1"/>
  <c r="L89" i="1"/>
  <c r="L84" i="1"/>
  <c r="L71" i="1"/>
  <c r="L72" i="1"/>
  <c r="L73" i="1"/>
  <c r="L74" i="1"/>
  <c r="L75" i="1"/>
  <c r="L76" i="1"/>
  <c r="L77" i="1"/>
  <c r="T47" i="1"/>
  <c r="P67" i="1" l="1"/>
  <c r="K108" i="1"/>
  <c r="AA32" i="1"/>
  <c r="U20" i="1"/>
  <c r="Y20" i="1"/>
  <c r="X16" i="1"/>
  <c r="T39" i="1"/>
  <c r="T38" i="1"/>
  <c r="T37" i="1"/>
  <c r="T36" i="1"/>
  <c r="T35" i="1"/>
  <c r="T34" i="1"/>
  <c r="T33" i="1"/>
  <c r="T32" i="1"/>
  <c r="T31" i="1"/>
  <c r="T30" i="1"/>
  <c r="T29" i="1"/>
  <c r="T28" i="1"/>
  <c r="T27" i="1"/>
  <c r="T26" i="1"/>
  <c r="T25" i="1"/>
  <c r="T24" i="1"/>
  <c r="T23" i="1"/>
  <c r="T22" i="1"/>
  <c r="T21" i="1"/>
  <c r="T20" i="1"/>
  <c r="T19" i="1"/>
  <c r="T18" i="1"/>
  <c r="T17" i="1"/>
  <c r="V47" i="1" l="1"/>
  <c r="X47" i="1" s="1"/>
  <c r="Y34" i="1"/>
  <c r="Y36" i="1"/>
  <c r="B13" i="4" l="1"/>
  <c r="C13" i="4"/>
  <c r="D13" i="4"/>
  <c r="B14" i="4"/>
  <c r="C14" i="4"/>
  <c r="D14" i="4"/>
  <c r="B15" i="4"/>
  <c r="C15" i="4"/>
  <c r="D15" i="4"/>
  <c r="B17" i="4"/>
  <c r="C17" i="4"/>
  <c r="D17" i="4"/>
  <c r="B18" i="4"/>
  <c r="C18" i="4"/>
  <c r="D18" i="4"/>
  <c r="B19" i="4"/>
  <c r="C19" i="4"/>
  <c r="D19" i="4"/>
  <c r="B20" i="4"/>
  <c r="C20" i="4"/>
  <c r="D20" i="4"/>
  <c r="B21" i="4"/>
  <c r="C21" i="4"/>
  <c r="D21" i="4"/>
  <c r="B22" i="4"/>
  <c r="C22" i="4"/>
  <c r="D22" i="4"/>
  <c r="B23" i="4"/>
  <c r="C23" i="4"/>
  <c r="D23" i="4"/>
  <c r="B24" i="4"/>
  <c r="C24" i="4"/>
  <c r="D24" i="4"/>
  <c r="B25" i="4"/>
  <c r="C25" i="4"/>
  <c r="D25" i="4"/>
  <c r="B26" i="4"/>
  <c r="C26" i="4"/>
  <c r="D26" i="4"/>
  <c r="B27" i="4"/>
  <c r="C27" i="4"/>
  <c r="D27" i="4"/>
  <c r="B29" i="4"/>
  <c r="C29" i="4"/>
  <c r="D29" i="4"/>
  <c r="B30" i="4"/>
  <c r="C30" i="4"/>
  <c r="D30" i="4"/>
  <c r="B31" i="4"/>
  <c r="C31" i="4"/>
  <c r="D31" i="4"/>
  <c r="B32" i="4"/>
  <c r="C32" i="4"/>
  <c r="D32" i="4"/>
  <c r="B33" i="4"/>
  <c r="C33" i="4"/>
  <c r="D33" i="4"/>
  <c r="B34" i="4"/>
  <c r="C34" i="4"/>
  <c r="D34" i="4"/>
  <c r="B35" i="4"/>
  <c r="C35" i="4"/>
  <c r="D35" i="4"/>
  <c r="B36" i="4"/>
  <c r="C36" i="4"/>
  <c r="D36" i="4"/>
  <c r="B37" i="4"/>
  <c r="C37" i="4"/>
  <c r="D37" i="4"/>
  <c r="B39" i="4"/>
  <c r="C39" i="4"/>
  <c r="D39" i="4"/>
  <c r="B40" i="4"/>
  <c r="C40" i="4"/>
  <c r="D40" i="4"/>
  <c r="B41" i="4"/>
  <c r="C41" i="4"/>
  <c r="D41" i="4"/>
  <c r="B42" i="4"/>
  <c r="C42" i="4"/>
  <c r="D42" i="4"/>
  <c r="B43" i="4"/>
  <c r="C43" i="4"/>
  <c r="D43" i="4"/>
  <c r="B44" i="4"/>
  <c r="C44" i="4"/>
  <c r="D44" i="4"/>
  <c r="B45" i="4"/>
  <c r="C45" i="4"/>
  <c r="D45" i="4"/>
  <c r="B46" i="4"/>
  <c r="C46" i="4"/>
  <c r="D46" i="4"/>
  <c r="B47" i="4"/>
  <c r="C47" i="4"/>
  <c r="D47" i="4"/>
  <c r="B48" i="4"/>
  <c r="C48" i="4"/>
  <c r="D48" i="4"/>
  <c r="B49" i="4"/>
  <c r="C49" i="4"/>
  <c r="D49" i="4"/>
  <c r="B50" i="4"/>
  <c r="C50" i="4"/>
  <c r="D50" i="4"/>
  <c r="B51" i="4"/>
  <c r="C51" i="4"/>
  <c r="D51" i="4"/>
  <c r="B52" i="4"/>
  <c r="C52" i="4"/>
  <c r="D52" i="4"/>
  <c r="B53" i="4"/>
  <c r="C53" i="4"/>
  <c r="D53" i="4"/>
  <c r="B54" i="4"/>
  <c r="C54" i="4"/>
  <c r="D54" i="4"/>
  <c r="B55" i="4"/>
  <c r="C55" i="4"/>
  <c r="D55" i="4"/>
  <c r="B57" i="4"/>
  <c r="C57" i="4"/>
  <c r="D57" i="4"/>
  <c r="B58" i="4"/>
  <c r="C58" i="4"/>
  <c r="D58" i="4"/>
  <c r="B59" i="4"/>
  <c r="C59" i="4"/>
  <c r="D59" i="4"/>
  <c r="B60" i="4"/>
  <c r="C60" i="4"/>
  <c r="D60" i="4"/>
  <c r="B61" i="4"/>
  <c r="C61" i="4"/>
  <c r="D61" i="4"/>
  <c r="B62" i="4"/>
  <c r="C62" i="4"/>
  <c r="D62" i="4"/>
  <c r="B63" i="4"/>
  <c r="C63" i="4"/>
  <c r="D63" i="4"/>
  <c r="B64" i="4"/>
  <c r="C64" i="4"/>
  <c r="D64" i="4"/>
  <c r="B65" i="4"/>
  <c r="C65" i="4"/>
  <c r="D65" i="4"/>
  <c r="B67" i="4"/>
  <c r="C67" i="4"/>
  <c r="D67" i="4"/>
  <c r="B68" i="4"/>
  <c r="C68" i="4"/>
  <c r="D68" i="4"/>
  <c r="B69" i="4"/>
  <c r="C69" i="4"/>
  <c r="D69" i="4"/>
  <c r="B70" i="4"/>
  <c r="C70" i="4"/>
  <c r="D70" i="4"/>
  <c r="B71" i="4"/>
  <c r="C71" i="4"/>
  <c r="D71" i="4"/>
  <c r="B72" i="4"/>
  <c r="C72" i="4"/>
  <c r="D72" i="4"/>
  <c r="B73" i="4"/>
  <c r="C73" i="4"/>
  <c r="D73" i="4"/>
  <c r="B75" i="4"/>
  <c r="C75" i="4"/>
  <c r="D75" i="4"/>
  <c r="B76" i="4"/>
  <c r="C76" i="4"/>
  <c r="D76" i="4"/>
  <c r="B77" i="4"/>
  <c r="C77" i="4"/>
  <c r="D77" i="4"/>
  <c r="B78" i="4"/>
  <c r="C78" i="4"/>
  <c r="D78" i="4"/>
  <c r="B79" i="4"/>
  <c r="C79" i="4"/>
  <c r="D79" i="4"/>
  <c r="B80" i="4"/>
  <c r="C80" i="4"/>
  <c r="D80" i="4"/>
  <c r="B81" i="4"/>
  <c r="C81" i="4"/>
  <c r="D81" i="4"/>
  <c r="B82" i="4"/>
  <c r="C82" i="4"/>
  <c r="D82" i="4"/>
  <c r="B83" i="4"/>
  <c r="C83" i="4"/>
  <c r="D83" i="4"/>
  <c r="B84" i="4"/>
  <c r="C84" i="4"/>
  <c r="D84" i="4"/>
  <c r="B85" i="4"/>
  <c r="C85" i="4"/>
  <c r="D85" i="4"/>
  <c r="B87" i="4"/>
  <c r="C87" i="4"/>
  <c r="D87" i="4"/>
  <c r="B88" i="4"/>
  <c r="C88" i="4"/>
  <c r="D88" i="4"/>
  <c r="B89" i="4"/>
  <c r="C89" i="4"/>
  <c r="D89" i="4"/>
  <c r="B90" i="4"/>
  <c r="C90" i="4"/>
  <c r="D90" i="4"/>
  <c r="B92" i="4"/>
  <c r="C92" i="4"/>
  <c r="D92" i="4"/>
  <c r="B93" i="4"/>
  <c r="C93" i="4"/>
  <c r="D93" i="4"/>
  <c r="B94" i="4"/>
  <c r="C94" i="4"/>
  <c r="D94" i="4"/>
  <c r="B95" i="4"/>
  <c r="C95" i="4"/>
  <c r="D95" i="4"/>
  <c r="B96" i="4"/>
  <c r="C96" i="4"/>
  <c r="D96" i="4"/>
  <c r="B97" i="4"/>
  <c r="C97" i="4"/>
  <c r="D97" i="4"/>
  <c r="B99" i="4"/>
  <c r="C99" i="4"/>
  <c r="D99" i="4"/>
  <c r="B100" i="4"/>
  <c r="C100" i="4"/>
  <c r="D100" i="4"/>
  <c r="B101" i="4"/>
  <c r="C101" i="4"/>
  <c r="D101" i="4"/>
  <c r="B102" i="4"/>
  <c r="C102" i="4"/>
  <c r="D102" i="4"/>
  <c r="B103" i="4"/>
  <c r="C103" i="4"/>
  <c r="D103" i="4"/>
  <c r="B104" i="4"/>
  <c r="C104" i="4"/>
  <c r="D104" i="4"/>
  <c r="B105" i="4"/>
  <c r="C105" i="4"/>
  <c r="D105" i="4"/>
  <c r="B106" i="4"/>
  <c r="C106" i="4"/>
  <c r="D106" i="4"/>
  <c r="B107" i="4"/>
  <c r="C107" i="4"/>
  <c r="D107" i="4"/>
  <c r="B108" i="4"/>
  <c r="C108" i="4"/>
  <c r="D108" i="4"/>
  <c r="B109" i="4"/>
  <c r="C109" i="4"/>
  <c r="D109" i="4"/>
  <c r="B110" i="4"/>
  <c r="C110" i="4"/>
  <c r="D110" i="4"/>
  <c r="B111" i="4"/>
  <c r="C111" i="4"/>
  <c r="D111" i="4"/>
  <c r="B112" i="4"/>
  <c r="C112" i="4"/>
  <c r="D112" i="4"/>
  <c r="B113" i="4"/>
  <c r="C113" i="4"/>
  <c r="D113" i="4"/>
  <c r="B114" i="4"/>
  <c r="C114" i="4"/>
  <c r="D114" i="4"/>
  <c r="B115" i="4"/>
  <c r="C115" i="4"/>
  <c r="D115" i="4"/>
  <c r="B116" i="4"/>
  <c r="C116" i="4"/>
  <c r="D116" i="4"/>
  <c r="B117" i="4"/>
  <c r="C117" i="4"/>
  <c r="D117" i="4"/>
  <c r="B118" i="4"/>
  <c r="C118" i="4"/>
  <c r="D118" i="4"/>
  <c r="B119" i="4"/>
  <c r="C119" i="4"/>
  <c r="D119" i="4"/>
  <c r="B120" i="4"/>
  <c r="C120" i="4"/>
  <c r="D120" i="4"/>
  <c r="B121" i="4"/>
  <c r="C121" i="4"/>
  <c r="D121" i="4"/>
  <c r="B122" i="4"/>
  <c r="C122" i="4"/>
  <c r="D122" i="4"/>
  <c r="B123" i="4"/>
  <c r="C123" i="4"/>
  <c r="D123" i="4"/>
  <c r="B124" i="4"/>
  <c r="C124" i="4"/>
  <c r="D124" i="4"/>
  <c r="B125" i="4"/>
  <c r="C125" i="4"/>
  <c r="D125" i="4"/>
  <c r="B126" i="4"/>
  <c r="C126" i="4"/>
  <c r="D126" i="4"/>
  <c r="B127" i="4"/>
  <c r="C127" i="4"/>
  <c r="D127" i="4"/>
  <c r="B128" i="4"/>
  <c r="C128" i="4"/>
  <c r="D128" i="4"/>
  <c r="B129" i="4"/>
  <c r="C129" i="4"/>
  <c r="D129" i="4"/>
  <c r="B130" i="4"/>
  <c r="C130" i="4"/>
  <c r="D130" i="4"/>
  <c r="B131" i="4"/>
  <c r="C131" i="4"/>
  <c r="D131" i="4"/>
  <c r="B132" i="4"/>
  <c r="C132" i="4"/>
  <c r="D132" i="4"/>
  <c r="B133" i="4"/>
  <c r="C133" i="4"/>
  <c r="D133" i="4"/>
  <c r="B134" i="4"/>
  <c r="C134" i="4"/>
  <c r="D134" i="4"/>
  <c r="B135" i="4"/>
  <c r="C135" i="4"/>
  <c r="D135" i="4"/>
  <c r="B136" i="4"/>
  <c r="C136" i="4"/>
  <c r="D136" i="4"/>
  <c r="B137" i="4"/>
  <c r="C137" i="4"/>
  <c r="D137" i="4"/>
  <c r="B138" i="4"/>
  <c r="C138" i="4"/>
  <c r="D138" i="4"/>
  <c r="B139" i="4"/>
  <c r="C139" i="4"/>
  <c r="D139" i="4"/>
  <c r="B140" i="4"/>
  <c r="C140" i="4"/>
  <c r="D140" i="4"/>
  <c r="B141" i="4"/>
  <c r="C141" i="4"/>
  <c r="D141" i="4"/>
  <c r="B142" i="4"/>
  <c r="C142" i="4"/>
  <c r="D142" i="4"/>
  <c r="B143" i="4"/>
  <c r="C143" i="4"/>
  <c r="D143" i="4"/>
  <c r="B144" i="4"/>
  <c r="C144" i="4"/>
  <c r="D144" i="4"/>
  <c r="B145" i="4"/>
  <c r="C145" i="4"/>
  <c r="D145" i="4"/>
  <c r="B146" i="4"/>
  <c r="C146" i="4"/>
  <c r="D146" i="4"/>
  <c r="B147" i="4"/>
  <c r="C147" i="4"/>
  <c r="D147" i="4"/>
  <c r="B148" i="4"/>
  <c r="C148" i="4"/>
  <c r="D148" i="4"/>
  <c r="B149" i="4"/>
  <c r="C149" i="4"/>
  <c r="D149" i="4"/>
  <c r="B150" i="4"/>
  <c r="C150" i="4"/>
  <c r="D150" i="4"/>
  <c r="B151" i="4"/>
  <c r="C151" i="4"/>
  <c r="D151" i="4"/>
  <c r="B152" i="4"/>
  <c r="C152" i="4"/>
  <c r="D152" i="4"/>
  <c r="B154" i="4"/>
  <c r="C154" i="4"/>
  <c r="D154" i="4"/>
  <c r="B155" i="4"/>
  <c r="C155" i="4"/>
  <c r="D155" i="4"/>
  <c r="B156" i="4"/>
  <c r="C156" i="4"/>
  <c r="D156" i="4"/>
  <c r="B157" i="4"/>
  <c r="C157" i="4"/>
  <c r="D157" i="4"/>
  <c r="B158" i="4"/>
  <c r="C158" i="4"/>
  <c r="D158" i="4"/>
  <c r="B159" i="4"/>
  <c r="C159" i="4"/>
  <c r="D159" i="4"/>
  <c r="B160" i="4"/>
  <c r="C160" i="4"/>
  <c r="D160" i="4"/>
  <c r="B161" i="4"/>
  <c r="C161" i="4"/>
  <c r="D161" i="4"/>
  <c r="B163" i="4"/>
  <c r="C163" i="4"/>
  <c r="D163" i="4"/>
  <c r="B164" i="4"/>
  <c r="C164" i="4"/>
  <c r="D164" i="4"/>
  <c r="B165" i="4"/>
  <c r="C165" i="4"/>
  <c r="D165" i="4"/>
  <c r="B166" i="4"/>
  <c r="C166" i="4"/>
  <c r="D166" i="4"/>
  <c r="B167" i="4"/>
  <c r="C167" i="4"/>
  <c r="D167" i="4"/>
  <c r="B168" i="4"/>
  <c r="C168" i="4"/>
  <c r="D168" i="4"/>
  <c r="B169" i="4"/>
  <c r="C169" i="4"/>
  <c r="D169" i="4"/>
  <c r="B170" i="4"/>
  <c r="C170" i="4"/>
  <c r="D170" i="4"/>
  <c r="B171" i="4"/>
  <c r="C171" i="4"/>
  <c r="D171" i="4"/>
  <c r="B172" i="4"/>
  <c r="C172" i="4"/>
  <c r="D172" i="4"/>
  <c r="B174" i="4"/>
  <c r="C174" i="4"/>
  <c r="D174" i="4"/>
  <c r="B175" i="4"/>
  <c r="C175" i="4"/>
  <c r="D175" i="4"/>
  <c r="B176" i="4"/>
  <c r="C176" i="4"/>
  <c r="D176" i="4"/>
  <c r="B177" i="4"/>
  <c r="C177" i="4"/>
  <c r="D177" i="4"/>
  <c r="B178" i="4"/>
  <c r="C178" i="4"/>
  <c r="D178" i="4"/>
  <c r="B179" i="4"/>
  <c r="C179" i="4"/>
  <c r="D179" i="4"/>
  <c r="B180" i="4"/>
  <c r="C180" i="4"/>
  <c r="D180" i="4"/>
  <c r="B181" i="4"/>
  <c r="C181" i="4"/>
  <c r="D181" i="4"/>
  <c r="B183" i="4"/>
  <c r="C183" i="4"/>
  <c r="D183" i="4"/>
  <c r="B184" i="4"/>
  <c r="C184" i="4"/>
  <c r="D184" i="4"/>
  <c r="B185" i="4"/>
  <c r="C185" i="4"/>
  <c r="D185" i="4"/>
  <c r="B186" i="4"/>
  <c r="C186" i="4"/>
  <c r="D186" i="4"/>
  <c r="B188" i="4"/>
  <c r="C188" i="4"/>
  <c r="D188" i="4"/>
  <c r="B189" i="4"/>
  <c r="C189" i="4"/>
  <c r="D189" i="4"/>
  <c r="B190" i="4"/>
  <c r="C190" i="4"/>
  <c r="D190" i="4"/>
  <c r="B191" i="4"/>
  <c r="C191" i="4"/>
  <c r="D191" i="4"/>
  <c r="B192" i="4"/>
  <c r="C192" i="4"/>
  <c r="D192" i="4"/>
  <c r="B193" i="4"/>
  <c r="C193" i="4"/>
  <c r="D193" i="4"/>
  <c r="B194" i="4"/>
  <c r="C194" i="4"/>
  <c r="D194" i="4"/>
  <c r="B195" i="4"/>
  <c r="C195" i="4"/>
  <c r="D195" i="4"/>
  <c r="B196" i="4"/>
  <c r="C196" i="4"/>
  <c r="D196" i="4"/>
  <c r="B198" i="4"/>
  <c r="C198" i="4"/>
  <c r="D198" i="4"/>
  <c r="B199" i="4"/>
  <c r="C199" i="4"/>
  <c r="D199" i="4"/>
  <c r="B200" i="4"/>
  <c r="C200" i="4"/>
  <c r="D200" i="4"/>
  <c r="B201" i="4"/>
  <c r="C201" i="4"/>
  <c r="D201" i="4"/>
  <c r="B202" i="4"/>
  <c r="C202" i="4"/>
  <c r="D202" i="4"/>
  <c r="B203" i="4"/>
  <c r="C203" i="4"/>
  <c r="D203" i="4"/>
  <c r="B204" i="4"/>
  <c r="C204" i="4"/>
  <c r="D204" i="4"/>
  <c r="B206" i="4"/>
  <c r="C206" i="4"/>
  <c r="D206" i="4"/>
  <c r="B207" i="4"/>
  <c r="C207" i="4"/>
  <c r="D207" i="4"/>
  <c r="B208" i="4"/>
  <c r="C208" i="4"/>
  <c r="D208" i="4"/>
  <c r="B209" i="4"/>
  <c r="C209" i="4"/>
  <c r="D209" i="4"/>
  <c r="B210" i="4"/>
  <c r="C210" i="4"/>
  <c r="D210" i="4"/>
  <c r="B211" i="4"/>
  <c r="C211" i="4"/>
  <c r="D211" i="4"/>
  <c r="B212" i="4"/>
  <c r="C212" i="4"/>
  <c r="D212" i="4"/>
  <c r="B213" i="4"/>
  <c r="C213" i="4"/>
  <c r="D213" i="4"/>
  <c r="B214" i="4"/>
  <c r="C214" i="4"/>
  <c r="D214" i="4"/>
  <c r="B215" i="4"/>
  <c r="C215" i="4"/>
  <c r="D215" i="4"/>
  <c r="B216" i="4"/>
  <c r="C216" i="4"/>
  <c r="D216" i="4"/>
  <c r="B217" i="4"/>
  <c r="C217" i="4"/>
  <c r="D217" i="4"/>
  <c r="B218" i="4"/>
  <c r="C218" i="4"/>
  <c r="D218" i="4"/>
  <c r="B219" i="4"/>
  <c r="C219" i="4"/>
  <c r="D219" i="4"/>
  <c r="B221" i="4"/>
  <c r="C221" i="4"/>
  <c r="D221" i="4"/>
  <c r="B222" i="4"/>
  <c r="C222" i="4"/>
  <c r="D222" i="4"/>
  <c r="B223" i="4"/>
  <c r="C223" i="4"/>
  <c r="D223" i="4"/>
  <c r="B224" i="4"/>
  <c r="C224" i="4"/>
  <c r="D224" i="4"/>
  <c r="B225" i="4"/>
  <c r="C225" i="4"/>
  <c r="D225" i="4"/>
  <c r="B226" i="4"/>
  <c r="C226" i="4"/>
  <c r="D226" i="4"/>
  <c r="B227" i="4"/>
  <c r="C227" i="4"/>
  <c r="D227" i="4"/>
  <c r="B228" i="4"/>
  <c r="C228" i="4"/>
  <c r="D228" i="4"/>
  <c r="B229" i="4"/>
  <c r="C229" i="4"/>
  <c r="D229" i="4"/>
  <c r="B230" i="4"/>
  <c r="C230" i="4"/>
  <c r="D230" i="4"/>
  <c r="B231" i="4"/>
  <c r="C231" i="4"/>
  <c r="D231" i="4"/>
  <c r="B232" i="4"/>
  <c r="C232" i="4"/>
  <c r="D232" i="4"/>
  <c r="B233" i="4"/>
  <c r="C233" i="4"/>
  <c r="D233" i="4"/>
  <c r="B235" i="4"/>
  <c r="C235" i="4"/>
  <c r="D235" i="4"/>
  <c r="B236" i="4"/>
  <c r="C236" i="4"/>
  <c r="D236" i="4"/>
  <c r="B237" i="4"/>
  <c r="C237" i="4"/>
  <c r="D237" i="4"/>
  <c r="B238" i="4"/>
  <c r="C238" i="4"/>
  <c r="D238" i="4"/>
  <c r="B239" i="4"/>
  <c r="C239" i="4"/>
  <c r="D239" i="4"/>
  <c r="B240" i="4"/>
  <c r="C240" i="4"/>
  <c r="D240" i="4"/>
  <c r="B241" i="4"/>
  <c r="C241" i="4"/>
  <c r="D241" i="4"/>
  <c r="B242" i="4"/>
  <c r="C242" i="4"/>
  <c r="D242" i="4"/>
  <c r="B243" i="4"/>
  <c r="C243" i="4"/>
  <c r="D243" i="4"/>
  <c r="B244" i="4"/>
  <c r="C244" i="4"/>
  <c r="D244" i="4"/>
  <c r="B246" i="4"/>
  <c r="C246" i="4"/>
  <c r="D246" i="4"/>
  <c r="B247" i="4"/>
  <c r="C247" i="4"/>
  <c r="D247" i="4"/>
  <c r="B248" i="4"/>
  <c r="C248" i="4"/>
  <c r="D248" i="4"/>
  <c r="B249" i="4"/>
  <c r="C249" i="4"/>
  <c r="D249" i="4"/>
  <c r="B250" i="4"/>
  <c r="C250" i="4"/>
  <c r="D250" i="4"/>
  <c r="B251" i="4"/>
  <c r="C251" i="4"/>
  <c r="D251" i="4"/>
  <c r="B4" i="4"/>
  <c r="C4" i="4"/>
  <c r="D4" i="4"/>
  <c r="B5" i="4"/>
  <c r="C5" i="4"/>
  <c r="D5" i="4"/>
  <c r="B6" i="4"/>
  <c r="C6" i="4"/>
  <c r="D6" i="4"/>
  <c r="B7" i="4"/>
  <c r="C7" i="4"/>
  <c r="D7" i="4"/>
  <c r="B8" i="4"/>
  <c r="C8" i="4"/>
  <c r="D8" i="4"/>
  <c r="B9" i="4"/>
  <c r="C9" i="4"/>
  <c r="D9" i="4"/>
  <c r="B10" i="4"/>
  <c r="C10" i="4"/>
  <c r="D10" i="4"/>
  <c r="B11" i="4"/>
  <c r="C11" i="4"/>
  <c r="D11" i="4"/>
  <c r="B12" i="4"/>
  <c r="C12" i="4"/>
  <c r="D12" i="4"/>
  <c r="C3" i="4"/>
  <c r="D3" i="4"/>
  <c r="B3" i="4"/>
  <c r="AG34" i="1" l="1"/>
  <c r="AF34" i="1"/>
  <c r="U34" i="1"/>
  <c r="X34" i="1" l="1"/>
  <c r="AA34" i="1"/>
  <c r="U26" i="1"/>
  <c r="Y26" i="1"/>
  <c r="AA26" i="1" l="1"/>
  <c r="X26" i="1"/>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Y18" i="1" l="1"/>
  <c r="K70" i="1" l="1"/>
  <c r="D11" i="1" l="1"/>
  <c r="AG18" i="1" s="1"/>
  <c r="AG16" i="1" l="1"/>
  <c r="AG32" i="1"/>
  <c r="AG24" i="1"/>
  <c r="AG20" i="1"/>
  <c r="AG30" i="1"/>
  <c r="AG22" i="1"/>
  <c r="AG38" i="1"/>
  <c r="AF38" i="1" s="1"/>
  <c r="AG28" i="1"/>
  <c r="AG36" i="1"/>
  <c r="AG26" i="1"/>
  <c r="AF18" i="1"/>
  <c r="AF30" i="1"/>
  <c r="AF32" i="1"/>
  <c r="AF36" i="1"/>
  <c r="B10" i="1"/>
  <c r="AF16" i="1" l="1"/>
  <c r="AF22" i="1"/>
  <c r="AF24" i="1"/>
  <c r="AF26" i="1"/>
  <c r="AF20" i="1"/>
  <c r="AF28" i="1"/>
  <c r="AD40" i="1" l="1"/>
  <c r="D49" i="1" s="1"/>
  <c r="U18" i="1" l="1"/>
  <c r="U22" i="1"/>
  <c r="U24" i="1"/>
  <c r="U28" i="1"/>
  <c r="U30" i="1"/>
  <c r="U32" i="1"/>
  <c r="U36" i="1"/>
  <c r="U38" i="1"/>
  <c r="K110" i="1"/>
  <c r="K76" i="1" l="1"/>
  <c r="K72" i="1"/>
  <c r="K88" i="1"/>
  <c r="K98" i="1"/>
  <c r="K123" i="1"/>
  <c r="K131" i="1"/>
  <c r="K133" i="1"/>
  <c r="K71" i="1"/>
  <c r="K87" i="1"/>
  <c r="K101" i="1"/>
  <c r="K97" i="1"/>
  <c r="K122" i="1"/>
  <c r="K136" i="1"/>
  <c r="K132" i="1"/>
  <c r="K111" i="1"/>
  <c r="K75" i="1"/>
  <c r="K74" i="1"/>
  <c r="K84" i="1"/>
  <c r="K86" i="1"/>
  <c r="K100" i="1"/>
  <c r="K119" i="1"/>
  <c r="K121" i="1"/>
  <c r="K135" i="1"/>
  <c r="K112" i="1"/>
  <c r="K77" i="1"/>
  <c r="K73" i="1"/>
  <c r="K89" i="1"/>
  <c r="K85" i="1"/>
  <c r="K99" i="1"/>
  <c r="K124" i="1"/>
  <c r="K120" i="1"/>
  <c r="K134" i="1"/>
  <c r="K109" i="1"/>
  <c r="K113" i="1"/>
  <c r="K102" i="1" l="1"/>
  <c r="K78" i="1"/>
  <c r="K90" i="1"/>
  <c r="K125" i="1"/>
  <c r="K137" i="1"/>
  <c r="K114" i="1"/>
  <c r="AA36" i="1" l="1"/>
  <c r="X36" i="1"/>
  <c r="Y22" i="1"/>
  <c r="AB40" i="1"/>
  <c r="D48" i="1" s="1"/>
  <c r="Y24" i="1"/>
  <c r="Y28" i="1"/>
  <c r="Y30" i="1"/>
  <c r="Y32" i="1"/>
  <c r="Y38" i="1"/>
  <c r="Y16" i="1"/>
  <c r="X30" i="1"/>
  <c r="X18" i="1"/>
  <c r="AA16" i="1"/>
  <c r="AA30" i="1" l="1"/>
  <c r="AA38" i="1"/>
  <c r="AA18" i="1"/>
  <c r="X38" i="1"/>
  <c r="AA22" i="1"/>
  <c r="X32" i="1"/>
  <c r="X20" i="1"/>
  <c r="U40" i="1" s="1"/>
  <c r="AA20" i="1"/>
  <c r="X22" i="1"/>
  <c r="X28" i="1"/>
  <c r="X24" i="1"/>
  <c r="AA24" i="1"/>
  <c r="AA28" i="1"/>
  <c r="K103" i="1" l="1"/>
  <c r="Y40" i="1"/>
  <c r="D51" i="1" l="1"/>
  <c r="D47" i="1"/>
  <c r="T42" i="1"/>
  <c r="K79" i="1"/>
  <c r="P100" i="1" s="1"/>
  <c r="T43" i="1" s="1"/>
  <c r="D50" i="1" l="1"/>
  <c r="D52" i="1" s="1"/>
  <c r="T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Bosler, Richie</author>
  </authors>
  <commentList>
    <comment ref="J13" authorId="0" shapeId="0" xr:uid="{962F42DD-FDA5-47A4-8A88-CE69B987538F}">
      <text>
        <r>
          <rPr>
            <b/>
            <sz val="9"/>
            <color indexed="81"/>
            <rFont val="Arial"/>
            <family val="2"/>
          </rPr>
          <t>Bosler, Richie:</t>
        </r>
        <r>
          <rPr>
            <sz val="9"/>
            <color indexed="81"/>
            <rFont val="Arial"/>
            <family val="2"/>
          </rPr>
          <t xml:space="preserve">
Bei der Eingabe der Uhrzeiten bitte darauf achten, dass diese wie folgt eingeben werden
z.B.: 7:00  </t>
        </r>
        <r>
          <rPr>
            <b/>
            <u/>
            <sz val="9"/>
            <color indexed="81"/>
            <rFont val="Arial"/>
            <family val="2"/>
          </rPr>
          <t>nicht</t>
        </r>
        <r>
          <rPr>
            <sz val="9"/>
            <color indexed="81"/>
            <rFont val="Arial"/>
            <family val="2"/>
          </rPr>
          <t xml:space="preserve">  7.0</t>
        </r>
        <r>
          <rPr>
            <sz val="9"/>
            <color indexed="81"/>
            <rFont val="Segoe UI"/>
            <family val="2"/>
          </rPr>
          <t>0</t>
        </r>
      </text>
    </comment>
  </commentList>
</comments>
</file>

<file path=xl/sharedStrings.xml><?xml version="1.0" encoding="utf-8"?>
<sst xmlns="http://schemas.openxmlformats.org/spreadsheetml/2006/main" count="825" uniqueCount="401">
  <si>
    <t>Abwesenheit  =  Zeit, in der Sie aus beruflichen/geschäftlichen Gründen auswärts, d. h.</t>
  </si>
  <si>
    <t>sowie sonstige Reise-Nebenkosten einschl. Übernachtungskosten lt. Beleg in tatsächlicher Höhe)</t>
  </si>
  <si>
    <t>weder zu Hause noch an Ihrer ersten Tätigkeitsstätte tätig sind.</t>
  </si>
  <si>
    <t>Name:</t>
  </si>
  <si>
    <t>Reise-Ziel und -Anlass</t>
  </si>
  <si>
    <r>
      <t>steuerfreie Pauschbeträge f. Verpflegungsmehraufwendungen (VMA)</t>
    </r>
    <r>
      <rPr>
        <vertAlign val="superscript"/>
        <sz val="10"/>
        <rFont val="Arial"/>
        <family val="2"/>
      </rPr>
      <t>1, 3</t>
    </r>
  </si>
  <si>
    <t>Datum</t>
  </si>
  <si>
    <t>pausch. Sätze VMA</t>
  </si>
  <si>
    <t>Abwesenheitsdauer</t>
  </si>
  <si>
    <r>
      <t>Kürzungen f. Mahlzeiten bzw. private Tage</t>
    </r>
    <r>
      <rPr>
        <vertAlign val="superscript"/>
        <sz val="10"/>
        <rFont val="Arial"/>
        <family val="2"/>
      </rPr>
      <t>2</t>
    </r>
  </si>
  <si>
    <t>An-/Abreise</t>
  </si>
  <si>
    <t>An-/Abreisetag</t>
  </si>
  <si>
    <t>= 24 Std./Tag</t>
  </si>
  <si>
    <t>(Std:M)</t>
  </si>
  <si>
    <t>24h/Tag</t>
  </si>
  <si>
    <t>u. &gt; 8 Std./Tag</t>
  </si>
  <si>
    <t>=Tagessatz</t>
  </si>
  <si>
    <t>Dänemark</t>
  </si>
  <si>
    <t>Deutschland</t>
  </si>
  <si>
    <t>Summe Verpflegungsmehraufwand</t>
  </si>
  <si>
    <t>+</t>
  </si>
  <si>
    <t>-</t>
  </si>
  <si>
    <t>Zusammenstellung</t>
  </si>
  <si>
    <t>€</t>
  </si>
  <si>
    <t>Buchung Konto</t>
  </si>
  <si>
    <t>steuerfreie VMA-Pauschalen</t>
  </si>
  <si>
    <t>Faktor aufzuteilende Kosten</t>
  </si>
  <si>
    <t>/</t>
  </si>
  <si>
    <r>
      <t>./. Kürzungen VMA</t>
    </r>
    <r>
      <rPr>
        <vertAlign val="superscript"/>
        <sz val="10"/>
        <rFont val="Arial"/>
        <family val="2"/>
      </rPr>
      <t>2</t>
    </r>
  </si>
  <si>
    <t>beantragt:</t>
  </si>
  <si>
    <t>genehmigt:</t>
  </si>
  <si>
    <t>sonstige Reise-Nebenkosten</t>
  </si>
  <si>
    <t>Summe (=Erstattung bzw. Ansatz in ESt-Erklärung)</t>
  </si>
  <si>
    <t>Unterschrift</t>
  </si>
  <si>
    <r>
      <rPr>
        <vertAlign val="superscript"/>
        <sz val="9"/>
        <rFont val="Arial"/>
        <family val="2"/>
      </rPr>
      <t>1</t>
    </r>
    <r>
      <rPr>
        <sz val="9"/>
        <rFont val="Arial"/>
        <family val="2"/>
      </rPr>
      <t xml:space="preserve"> Die €-Beträge für die Pauschbeträge für Verpflegungsmehraufwendungen sind für die einzelnen Länder (und Landes-Städe) nicht einheitlich festgelegt. Zu den Pauschbeträgen siehe</t>
    </r>
  </si>
  <si>
    <r>
      <rPr>
        <vertAlign val="superscript"/>
        <sz val="9"/>
        <rFont val="Arial"/>
        <family val="2"/>
      </rPr>
      <t>2</t>
    </r>
    <r>
      <rPr>
        <sz val="9"/>
        <rFont val="Arial"/>
        <family val="2"/>
      </rPr>
      <t xml:space="preserve"> Kürzungen f. Mahlzeitengestellung: für jedes Frühstück 20% v. Tagessatz; für jedes Mittagessen und Abendessen je 40 % v. Tagessatz, insgesamt maximal in Höhe der zustehenden Tagespauschale. Private Tage 100% Kürzung Tagessatz.</t>
    </r>
  </si>
  <si>
    <r>
      <rPr>
        <vertAlign val="superscript"/>
        <sz val="9"/>
        <rFont val="Arial"/>
        <family val="2"/>
      </rPr>
      <t>3</t>
    </r>
    <r>
      <rPr>
        <sz val="9"/>
        <rFont val="Arial"/>
        <family val="2"/>
      </rPr>
      <t xml:space="preserve"> Mehrerstattungen an VMA bis 100% des Tagessatzes können vom AG pauschal versteuert werden (25% LoSt zzgl. 7% KiSt [NRW]; Mehrerstattungen an VMA über 100% sind normal LoSt- und SozVers.pflichtig).</t>
    </r>
  </si>
  <si>
    <r>
      <rPr>
        <vertAlign val="superscript"/>
        <sz val="9"/>
        <rFont val="Arial"/>
        <family val="2"/>
      </rPr>
      <t>4</t>
    </r>
    <r>
      <rPr>
        <sz val="9"/>
        <rFont val="Arial"/>
        <family val="2"/>
      </rPr>
      <t xml:space="preserve"> Seit 2008 dürfen Übernachtungskosten nur noch in tatsächlicher Höhe lt. nachgewiesenem Beleg als Werbungskosten (vom Arbeitnehmer) bzw. als Betriebsausgabe (vom Selbständigen) steuerlich selbst abgesetzt werden</t>
    </r>
  </si>
  <si>
    <r>
      <rPr>
        <b/>
        <sz val="9"/>
        <rFont val="Arial"/>
        <family val="2"/>
      </rPr>
      <t>Ausnahme: Arbeitgeber</t>
    </r>
    <r>
      <rPr>
        <sz val="9"/>
        <rFont val="Arial"/>
        <family val="2"/>
      </rPr>
      <t xml:space="preserve"> dürfen unverändert die in der gen. BMF-Übersicht aufgeführten Übernachtungs-Pauschbeträge </t>
    </r>
    <r>
      <rPr>
        <b/>
        <sz val="9"/>
        <rFont val="Arial"/>
        <family val="2"/>
      </rPr>
      <t>steuerfrei an Arbeitnehmer erstatten.</t>
    </r>
  </si>
  <si>
    <t>Sonstige Reise-Nebenkosten</t>
  </si>
  <si>
    <r>
      <rPr>
        <b/>
        <sz val="13"/>
        <rFont val="Wingdings 3"/>
        <family val="1"/>
        <charset val="2"/>
      </rPr>
      <t>u</t>
    </r>
    <r>
      <rPr>
        <b/>
        <sz val="9"/>
        <rFont val="Arial"/>
        <family val="2"/>
      </rPr>
      <t xml:space="preserve"> </t>
    </r>
    <r>
      <rPr>
        <b/>
        <sz val="11"/>
        <rFont val="Arial"/>
        <family val="2"/>
      </rPr>
      <t>z.B. Fahrkarten, Flugkosten, Taxi</t>
    </r>
  </si>
  <si>
    <t>Text / Beschreibung</t>
  </si>
  <si>
    <t>Beleg-Nr.</t>
  </si>
  <si>
    <t>gezahlt in</t>
  </si>
  <si>
    <t>anzusetzender Betrag</t>
  </si>
  <si>
    <t>Konto</t>
  </si>
  <si>
    <t>Landeswährung</t>
  </si>
  <si>
    <t>China</t>
  </si>
  <si>
    <t>Privatanteil</t>
  </si>
  <si>
    <t>SUMME</t>
  </si>
  <si>
    <r>
      <rPr>
        <b/>
        <sz val="11"/>
        <rFont val="Arial"/>
        <family val="2"/>
      </rPr>
      <t>davon</t>
    </r>
    <r>
      <rPr>
        <b/>
        <sz val="13"/>
        <rFont val="Wingdings 3"/>
        <family val="1"/>
        <charset val="2"/>
      </rPr>
      <t xml:space="preserve"> u</t>
    </r>
    <r>
      <rPr>
        <b/>
        <sz val="9"/>
        <rFont val="Arial"/>
        <family val="2"/>
      </rPr>
      <t xml:space="preserve">  </t>
    </r>
    <r>
      <rPr>
        <b/>
        <sz val="11"/>
        <rFont val="Arial"/>
        <family val="2"/>
      </rPr>
      <t>nur Übernachtungskosten</t>
    </r>
  </si>
  <si>
    <t>Gesamt-SUMME</t>
  </si>
  <si>
    <r>
      <rPr>
        <b/>
        <sz val="11"/>
        <rFont val="Arial"/>
        <family val="2"/>
      </rPr>
      <t>davon</t>
    </r>
    <r>
      <rPr>
        <b/>
        <sz val="13"/>
        <rFont val="Wingdings 3"/>
        <family val="1"/>
        <charset val="2"/>
      </rPr>
      <t xml:space="preserve"> u</t>
    </r>
    <r>
      <rPr>
        <b/>
        <sz val="9"/>
        <rFont val="Arial"/>
        <family val="2"/>
      </rPr>
      <t xml:space="preserve">  </t>
    </r>
    <r>
      <rPr>
        <b/>
        <sz val="11"/>
        <rFont val="Arial"/>
        <family val="2"/>
      </rPr>
      <t>z.B. Frühstück, Business-Package</t>
    </r>
  </si>
  <si>
    <t>sonstige Reisekosten:</t>
  </si>
  <si>
    <r>
      <rPr>
        <b/>
        <sz val="13"/>
        <rFont val="Wingdings 3"/>
        <family val="1"/>
        <charset val="2"/>
      </rPr>
      <t>u</t>
    </r>
    <r>
      <rPr>
        <b/>
        <sz val="9"/>
        <rFont val="Arial"/>
        <family val="2"/>
      </rPr>
      <t xml:space="preserve">  </t>
    </r>
    <r>
      <rPr>
        <b/>
        <sz val="11"/>
        <rFont val="Arial"/>
        <family val="2"/>
      </rPr>
      <t>(z.B. Bewirtung von Geschäftsfreunden, Benzinquittung für Firmenfahrzeug)</t>
    </r>
  </si>
  <si>
    <t>Mehrtägige Reise</t>
  </si>
  <si>
    <t>Anreisetag</t>
  </si>
  <si>
    <t>Abreisetag</t>
  </si>
  <si>
    <t>Voller Tag</t>
  </si>
  <si>
    <t>Land</t>
  </si>
  <si>
    <t>Mind. 24 Stunden, Betrag in Euro</t>
  </si>
  <si>
    <t>Ab 8 bis 24 Stunden, Betrag in Euro</t>
  </si>
  <si>
    <t>Pauschale für eine Übernachtung in Euro</t>
  </si>
  <si>
    <t>Afghanistan</t>
  </si>
  <si>
    <t>Ägypten</t>
  </si>
  <si>
    <t>Äthiopien</t>
  </si>
  <si>
    <t>Äquatorialguinea</t>
  </si>
  <si>
    <t>Albanien</t>
  </si>
  <si>
    <t>Algerien</t>
  </si>
  <si>
    <t>Andorra</t>
  </si>
  <si>
    <t>Angola</t>
  </si>
  <si>
    <t>Argentinien</t>
  </si>
  <si>
    <t>Armenien</t>
  </si>
  <si>
    <t>Aserbaidschan</t>
  </si>
  <si>
    <t>Bahrain</t>
  </si>
  <si>
    <t>Bangladesch</t>
  </si>
  <si>
    <t>Barbados</t>
  </si>
  <si>
    <t>Belgien</t>
  </si>
  <si>
    <t>Benin</t>
  </si>
  <si>
    <t>Bolivien</t>
  </si>
  <si>
    <t>Botsuana</t>
  </si>
  <si>
    <t>Brunei</t>
  </si>
  <si>
    <t>Bulgarien</t>
  </si>
  <si>
    <t>Burkina Faso</t>
  </si>
  <si>
    <t>Burundi</t>
  </si>
  <si>
    <t>Chile</t>
  </si>
  <si>
    <t>Costa Rica</t>
  </si>
  <si>
    <t>Côte d’Ivoire</t>
  </si>
  <si>
    <t>Dominikanische Republik</t>
  </si>
  <si>
    <t>Dschibuti</t>
  </si>
  <si>
    <t>Ecuador</t>
  </si>
  <si>
    <t>El Salvador</t>
  </si>
  <si>
    <t>Eritrea</t>
  </si>
  <si>
    <t>Estland</t>
  </si>
  <si>
    <t>Fidschi</t>
  </si>
  <si>
    <t>Finnland</t>
  </si>
  <si>
    <t>Gabun</t>
  </si>
  <si>
    <t>Gambia</t>
  </si>
  <si>
    <t>Georgien</t>
  </si>
  <si>
    <t>Ghana</t>
  </si>
  <si>
    <t>Guatemala</t>
  </si>
  <si>
    <t>Guinea</t>
  </si>
  <si>
    <t>Guinea-Bissau</t>
  </si>
  <si>
    <t>Haiti</t>
  </si>
  <si>
    <t>Honduras</t>
  </si>
  <si>
    <t>Indonesien</t>
  </si>
  <si>
    <t>Iran</t>
  </si>
  <si>
    <t>Irland</t>
  </si>
  <si>
    <t>Island</t>
  </si>
  <si>
    <t>Israel</t>
  </si>
  <si>
    <t>Jamaika</t>
  </si>
  <si>
    <t>Jemen</t>
  </si>
  <si>
    <t>Jordanien</t>
  </si>
  <si>
    <t>Kambodscha</t>
  </si>
  <si>
    <t>Kamerun</t>
  </si>
  <si>
    <t>Kap Verde</t>
  </si>
  <si>
    <t>Kasachstan</t>
  </si>
  <si>
    <t>Katar</t>
  </si>
  <si>
    <t>Kenia</t>
  </si>
  <si>
    <t>Kirgisistan</t>
  </si>
  <si>
    <t>Kolumbien</t>
  </si>
  <si>
    <t>Kosovo</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</si>
  <si>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</si>
  <si>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</si>
  <si>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</si>
  <si>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</si>
  <si>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</si>
  <si>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</si>
  <si>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</si>
  <si>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</si>
  <si>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</si>
  <si>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</si>
  <si>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</si>
  <si>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</si>
  <si>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</si>
  <si>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</si>
  <si>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</si>
  <si>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</si>
  <si>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</si>
  <si>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Marokko</t>
  </si>
  <si>
    <t>Marshall Inseln</t>
  </si>
  <si>
    <t>Mauretanien</t>
  </si>
  <si>
    <t>Mauritius</t>
  </si>
  <si>
    <t>Mazedonien</t>
  </si>
  <si>
    <t>Mexiko</t>
  </si>
  <si>
    <t>Monaco</t>
  </si>
  <si>
    <t>Mongolei</t>
  </si>
  <si>
    <t>Montenegro</t>
  </si>
  <si>
    <t>Mosambik</t>
  </si>
  <si>
    <t>Myanmar</t>
  </si>
  <si>
    <t>Namibia</t>
  </si>
  <si>
    <t>Nepal</t>
  </si>
  <si>
    <t>Neuseeland</t>
  </si>
  <si>
    <t>Nicaragua</t>
  </si>
  <si>
    <t>Niederlande</t>
  </si>
  <si>
    <t>Niger</t>
  </si>
  <si>
    <t>Nigeria</t>
  </si>
  <si>
    <t>Norwegen</t>
  </si>
  <si>
    <t>Österreich</t>
  </si>
  <si>
    <t>Oman</t>
  </si>
  <si>
    <t>Palau</t>
  </si>
  <si>
    <t>Panama</t>
  </si>
  <si>
    <t>Papua-Neuguinea</t>
  </si>
  <si>
    <t>Paraguay</t>
  </si>
  <si>
    <t>Peru</t>
  </si>
  <si>
    <t>Philippinen</t>
  </si>
  <si>
    <t>Portugal</t>
  </si>
  <si>
    <t>Ruanda</t>
  </si>
  <si>
    <t>Sambia</t>
  </si>
  <si>
    <t>Samoa</t>
  </si>
  <si>
    <t>San Marino</t>
  </si>
  <si>
    <t>Schweden</t>
  </si>
  <si>
    <t>Senegal</t>
  </si>
  <si>
    <t>Serbien</t>
  </si>
  <si>
    <t>Sierra Leone</t>
  </si>
  <si>
    <t>Simbabwe</t>
  </si>
  <si>
    <t>Singapur</t>
  </si>
  <si>
    <t>Slowakische Republik</t>
  </si>
  <si>
    <t>Slowenien</t>
  </si>
  <si>
    <t>Sri Lanka</t>
  </si>
  <si>
    <t>Sudan</t>
  </si>
  <si>
    <t>Südsudan</t>
  </si>
  <si>
    <t>Syrien</t>
  </si>
  <si>
    <t>Tadschikistan</t>
  </si>
  <si>
    <t>Taiwan</t>
  </si>
  <si>
    <t>Tansania</t>
  </si>
  <si>
    <t>Thailand</t>
  </si>
  <si>
    <t>Togo</t>
  </si>
  <si>
    <t>Tonga</t>
  </si>
  <si>
    <t>Tschad</t>
  </si>
  <si>
    <t>Tschechische Republik</t>
  </si>
  <si>
    <t>Tunesien</t>
  </si>
  <si>
    <t>Turkmenistan</t>
  </si>
  <si>
    <t>Uganda</t>
  </si>
  <si>
    <t>Ukraine</t>
  </si>
  <si>
    <t>Ungarn</t>
  </si>
  <si>
    <t>Uruguay</t>
  </si>
  <si>
    <t>Usbekistan</t>
  </si>
  <si>
    <t>Vatikanstaat</t>
  </si>
  <si>
    <t>Venezuela</t>
  </si>
  <si>
    <t>Vereinigte Arabische Emirate</t>
  </si>
  <si>
    <t>Vietnam</t>
  </si>
  <si>
    <t>Weißrussland</t>
  </si>
  <si>
    <t>Zentralafrikanische Republik</t>
  </si>
  <si>
    <t>Zypern</t>
  </si>
  <si>
    <t>(Uhrzeit)</t>
  </si>
  <si>
    <t>(TT.MM.JJ)</t>
  </si>
  <si>
    <t>Pauschbeträge für Verpflegungsmehraufwendungen</t>
  </si>
  <si>
    <t>Pauschbetrag für Übernachtungs-</t>
  </si>
  <si>
    <t>kosten</t>
  </si>
  <si>
    <t>bei einer Abwesenheits-</t>
  </si>
  <si>
    <t>dauer von mindestens 24 Stunden je Kalendertag</t>
  </si>
  <si>
    <t>Australien</t>
  </si>
  <si>
    <t>– Canberra</t>
  </si>
  <si>
    <t>– Sydney</t>
  </si>
  <si>
    <t>– im Übrigen</t>
  </si>
  <si>
    <t>Bosnien und Herzegowina</t>
  </si>
  <si>
    <t>Brasilien</t>
  </si>
  <si>
    <t>– Brasilia</t>
  </si>
  <si>
    <t>– Rio de Janeiro</t>
  </si>
  <si>
    <t>– Sao Paulo</t>
  </si>
  <si>
    <t>– Chengdu</t>
  </si>
  <si>
    <t>– Hongkong</t>
  </si>
  <si>
    <t>– Kanton</t>
  </si>
  <si>
    <t>– Peking</t>
  </si>
  <si>
    <t>– Shanghai</t>
  </si>
  <si>
    <t>Frankreich</t>
  </si>
  <si>
    <t>– Marseille</t>
  </si>
  <si>
    <t>– Paris sowie die Departments 92, 93 und 94</t>
  </si>
  <si>
    <t>– Straßburg</t>
  </si>
  <si>
    <t>Griechenland</t>
  </si>
  <si>
    <t>– Athen</t>
  </si>
  <si>
    <t>Indien</t>
  </si>
  <si>
    <t>– Chennai</t>
  </si>
  <si>
    <t>– Kalkutta</t>
  </si>
  <si>
    <t>– Mumbai</t>
  </si>
  <si>
    <t>– Neu Delhi</t>
  </si>
  <si>
    <t>Italien</t>
  </si>
  <si>
    <t>– Mailand</t>
  </si>
  <si>
    <t>– Rom</t>
  </si>
  <si>
    <t>Japan</t>
  </si>
  <si>
    <t>– Tokio</t>
  </si>
  <si>
    <t>Kanada</t>
  </si>
  <si>
    <t>– Ottawa</t>
  </si>
  <si>
    <t>– Toronto</t>
  </si>
  <si>
    <t>– Vancouver</t>
  </si>
  <si>
    <t>Kongo, Republik</t>
  </si>
  <si>
    <t>Kongo, Demokratische Republik</t>
  </si>
  <si>
    <t>Korea, Demokratische Volksrepublik</t>
  </si>
  <si>
    <t>Korea, Republik</t>
  </si>
  <si>
    <t>Moldau, Republik</t>
  </si>
  <si>
    <t>Pakistan</t>
  </si>
  <si>
    <t>– Islamabad</t>
  </si>
  <si>
    <t>Polen</t>
  </si>
  <si>
    <t>– Breslau</t>
  </si>
  <si>
    <t>– Danzig</t>
  </si>
  <si>
    <t>– Krakau</t>
  </si>
  <si>
    <t>– Warschau</t>
  </si>
  <si>
    <t>Rumänien</t>
  </si>
  <si>
    <t>– Bukarest</t>
  </si>
  <si>
    <t>Russische Föderation</t>
  </si>
  <si>
    <t>– Moskau</t>
  </si>
  <si>
    <t>– St. Petersburg</t>
  </si>
  <si>
    <t>São Tomé – Príncipe</t>
  </si>
  <si>
    <t>Saudi-Arabien</t>
  </si>
  <si>
    <t>– Djidda</t>
  </si>
  <si>
    <t>– Riad</t>
  </si>
  <si>
    <t>Schweiz</t>
  </si>
  <si>
    <t>– Genf</t>
  </si>
  <si>
    <t>Spanien</t>
  </si>
  <si>
    <t>– Barcelona</t>
  </si>
  <si>
    <t>– Kanarische Inseln</t>
  </si>
  <si>
    <t>– Madrid</t>
  </si>
  <si>
    <t>– Palma de Mallorca</t>
  </si>
  <si>
    <t>Südafrika</t>
  </si>
  <si>
    <t>– Kapstadt</t>
  </si>
  <si>
    <t>Trinidad und Tobago</t>
  </si>
  <si>
    <t>Türkei</t>
  </si>
  <si>
    <t>– Istanbul</t>
  </si>
  <si>
    <t>– Izmir</t>
  </si>
  <si>
    <t>Vereinigte Staaten von Amerika (USA)</t>
  </si>
  <si>
    <t>– Atlanta</t>
  </si>
  <si>
    <t>– Boston</t>
  </si>
  <si>
    <t>– Chicago</t>
  </si>
  <si>
    <t>– Houston</t>
  </si>
  <si>
    <t>– Los Angeles</t>
  </si>
  <si>
    <t>– Miami</t>
  </si>
  <si>
    <t>– New York City</t>
  </si>
  <si>
    <t>– San Francisco</t>
  </si>
  <si>
    <t>– Washington, D. C.</t>
  </si>
  <si>
    <t>Vereinigtes Königreich von Großbritannien und Nordirland</t>
  </si>
  <si>
    <t>– London</t>
  </si>
  <si>
    <t>Währung</t>
  </si>
  <si>
    <t>Mai</t>
  </si>
  <si>
    <t>AUD</t>
  </si>
  <si>
    <t>BRL</t>
  </si>
  <si>
    <t>BGN</t>
  </si>
  <si>
    <t>China (VR)</t>
  </si>
  <si>
    <t>CNY</t>
  </si>
  <si>
    <t>DKK</t>
  </si>
  <si>
    <t>Großbritannien</t>
  </si>
  <si>
    <t>GBP</t>
  </si>
  <si>
    <t>Hongkong</t>
  </si>
  <si>
    <t>HKD</t>
  </si>
  <si>
    <t>INR</t>
  </si>
  <si>
    <t>IDR</t>
  </si>
  <si>
    <t>ILS</t>
  </si>
  <si>
    <t>JPY</t>
  </si>
  <si>
    <t>CAD</t>
  </si>
  <si>
    <t>KRW</t>
  </si>
  <si>
    <t>HRK</t>
  </si>
  <si>
    <t>MYR</t>
  </si>
  <si>
    <t>MXN</t>
  </si>
  <si>
    <t>NZD</t>
  </si>
  <si>
    <t>NOK</t>
  </si>
  <si>
    <t>PHP</t>
  </si>
  <si>
    <t>PLN</t>
  </si>
  <si>
    <t>RON</t>
  </si>
  <si>
    <t>Russland</t>
  </si>
  <si>
    <t>RUB</t>
  </si>
  <si>
    <t>SEK</t>
  </si>
  <si>
    <t>CHF</t>
  </si>
  <si>
    <t>SGD</t>
  </si>
  <si>
    <t>ZAR</t>
  </si>
  <si>
    <t>THB</t>
  </si>
  <si>
    <t>Tschechien</t>
  </si>
  <si>
    <t>CZK</t>
  </si>
  <si>
    <t>TRY</t>
  </si>
  <si>
    <t>HUF</t>
  </si>
  <si>
    <t>USA</t>
  </si>
  <si>
    <t>USD</t>
  </si>
  <si>
    <t>Eintagesreise</t>
  </si>
  <si>
    <t>bezahlt in</t>
  </si>
  <si>
    <t>(Land)</t>
  </si>
  <si>
    <r>
      <t xml:space="preserve">aufzuteilende Flug- und Fahrtkosten bei </t>
    </r>
    <r>
      <rPr>
        <b/>
        <sz val="12"/>
        <color rgb="FFFF0000"/>
        <rFont val="Arial"/>
        <family val="2"/>
      </rPr>
      <t>teilweise privatveranlassten Reisen</t>
    </r>
  </si>
  <si>
    <r>
      <t>direkt zuzuordnende Flug- und Fahrtkosten bei</t>
    </r>
    <r>
      <rPr>
        <b/>
        <sz val="12"/>
        <color rgb="FFFF0000"/>
        <rFont val="Arial"/>
        <family val="2"/>
      </rPr>
      <t xml:space="preserve"> rein beruflich veranlassten Reisen</t>
    </r>
  </si>
  <si>
    <t>Reiseziel (Land)/ Aufenthalt am Ende des Tages/ oder privat veranlasst</t>
  </si>
  <si>
    <t>privat veranlasst</t>
  </si>
  <si>
    <t>(Leer)</t>
  </si>
  <si>
    <t>Landes- währung</t>
  </si>
  <si>
    <r>
      <t>Übernachtungskosten in tatsächlicher Höhe</t>
    </r>
    <r>
      <rPr>
        <b/>
        <vertAlign val="superscript"/>
        <sz val="12"/>
        <rFont val="Arial"/>
        <family val="2"/>
      </rPr>
      <t>4</t>
    </r>
    <r>
      <rPr>
        <b/>
        <sz val="12"/>
        <rFont val="Arial"/>
        <family val="2"/>
      </rPr>
      <t xml:space="preserve">: </t>
    </r>
    <r>
      <rPr>
        <b/>
        <sz val="12"/>
        <color rgb="FFFF0000"/>
        <rFont val="Arial"/>
        <family val="2"/>
      </rPr>
      <t>teilweise privatveranlassten Reisen</t>
    </r>
  </si>
  <si>
    <r>
      <t>Übernachtungskosten in tatsächlicher Höhe</t>
    </r>
    <r>
      <rPr>
        <b/>
        <vertAlign val="superscript"/>
        <sz val="12"/>
        <rFont val="Arial"/>
        <family val="2"/>
      </rPr>
      <t>4</t>
    </r>
    <r>
      <rPr>
        <b/>
        <sz val="12"/>
        <rFont val="Arial"/>
        <family val="2"/>
      </rPr>
      <t>:</t>
    </r>
    <r>
      <rPr>
        <b/>
        <sz val="12"/>
        <color rgb="FFFF0000"/>
        <rFont val="Arial"/>
        <family val="2"/>
      </rPr>
      <t xml:space="preserve"> rein beruflich veranlassten Reisen</t>
    </r>
  </si>
  <si>
    <t>Fahrtkosten km-Geld</t>
  </si>
  <si>
    <t>Pkw im Betriebsvermögen? (j/n)</t>
  </si>
  <si>
    <t>n</t>
  </si>
  <si>
    <t>mit eigenem Motorfahrzeug gefahrene km</t>
  </si>
  <si>
    <r>
      <t xml:space="preserve">Bitte für jede mehrtägige Reise mit teilweise privaten Tagen, ein </t>
    </r>
    <r>
      <rPr>
        <u/>
        <sz val="10"/>
        <rFont val="Arial"/>
        <family val="2"/>
      </rPr>
      <t>neues</t>
    </r>
    <r>
      <rPr>
        <sz val="10"/>
        <rFont val="Arial"/>
        <family val="2"/>
      </rPr>
      <t xml:space="preserve"> Arbeitsblatt anlegen                                                                                                           </t>
    </r>
    <r>
      <rPr>
        <sz val="10"/>
        <color rgb="FFFF0000"/>
        <rFont val="Arial"/>
        <family val="2"/>
      </rPr>
      <t>(rechte Maustaste auf untere Karteikarte [Mehrtägig m. Privat] --&gt; "Verschieben oder kopieren..." wählen --&gt; Kopie erstellen)</t>
    </r>
  </si>
  <si>
    <r>
      <rPr>
        <b/>
        <sz val="12"/>
        <color rgb="FFFF0000"/>
        <rFont val="Arial"/>
        <family val="2"/>
      </rPr>
      <t xml:space="preserve">Hinweis!  </t>
    </r>
    <r>
      <rPr>
        <sz val="10"/>
        <rFont val="Arial"/>
        <family val="2"/>
      </rPr>
      <t xml:space="preserve">                                                                                                                                        Werden mehr Zeilen benötigt, bitte wir Sie die nachfolgenden Schritte einzuhalten, um den Formelbezug nicht zu gefährden. Markieren Sie die Zeilennummern am linken Rand paarweise und vollständig (z.B. 32 u. 33). Klicken Sie danach auf kopieren und in die nächste Zeile (34). Anschließend nutzen Sie "kopierte Zellen einfügen".</t>
    </r>
  </si>
  <si>
    <t>für den An- und Abreisetag sowie bei einer Abwesenheits- dauer von mehr als 8 Stunden je Kalendertag</t>
  </si>
  <si>
    <t>- Lyon</t>
  </si>
  <si>
    <t>Monat:</t>
  </si>
  <si>
    <t>März</t>
  </si>
  <si>
    <t>Januar</t>
  </si>
  <si>
    <t>Februar</t>
  </si>
  <si>
    <t>April</t>
  </si>
  <si>
    <t>Juni</t>
  </si>
  <si>
    <t>Juli</t>
  </si>
  <si>
    <t>August</t>
  </si>
  <si>
    <t>September</t>
  </si>
  <si>
    <t>Oktober</t>
  </si>
  <si>
    <t>November</t>
  </si>
  <si>
    <t>Dezember</t>
  </si>
  <si>
    <t>Tabelle der aktuellen Umrechnungskurse</t>
  </si>
  <si>
    <r>
      <rPr>
        <b/>
        <sz val="12"/>
        <color rgb="FFFF0000"/>
        <rFont val="Arial"/>
        <family val="2"/>
      </rPr>
      <t xml:space="preserve">Hinweis!  </t>
    </r>
    <r>
      <rPr>
        <sz val="10"/>
        <rFont val="Arial"/>
        <family val="2"/>
      </rPr>
      <t xml:space="preserve">                                                                                                                                        Sollten Sie mit Euro bezahlt haben bitte in der Spalte "bezahlt in (Land)" die Auswahl bei "(Leer)" belassen.</t>
    </r>
  </si>
  <si>
    <r>
      <t>Monat -</t>
    </r>
    <r>
      <rPr>
        <b/>
        <sz val="7.7"/>
        <color rgb="FFFF0000"/>
        <rFont val="Times New Roman"/>
        <family val="1"/>
      </rPr>
      <t>Werte entsprechen Durchschnittskursen des Vorjahres!!! Ggfs. durch eigene Werte überschreiben bzw. aktuelle Ust-Umrechnungskurse einlesen (siehe Link unten).</t>
    </r>
  </si>
  <si>
    <t>China - Firma</t>
  </si>
  <si>
    <t>Familie</t>
  </si>
  <si>
    <t>Rückflug</t>
  </si>
  <si>
    <t>Flug nach Chengdu</t>
  </si>
  <si>
    <t>Taxi Chemngdu</t>
  </si>
  <si>
    <t>Hotel Chengdu 10.9.-15.9.18</t>
  </si>
  <si>
    <t>./. Privat Anteil sonst. Reise-Nebenk.</t>
  </si>
  <si>
    <t>Summe VMA + Km-Geld</t>
  </si>
  <si>
    <t>Summe sonst. Reisenebenkosten</t>
  </si>
  <si>
    <t>Gesamtsumme abzugsfähige Reisekosten</t>
  </si>
  <si>
    <t>Anreise China - Firma</t>
  </si>
  <si>
    <t>Hilfswert Mittelwert 2019</t>
  </si>
  <si>
    <t>ISK</t>
  </si>
  <si>
    <t>– Bangalore</t>
  </si>
  <si>
    <t>– Jekaterinburg</t>
  </si>
  <si>
    <t>– Johannesburg</t>
  </si>
  <si>
    <t>BMF-Übersicht Auslandsreisekosten 2020</t>
  </si>
  <si>
    <r>
      <t xml:space="preserve">Reisekosten 2020 </t>
    </r>
    <r>
      <rPr>
        <sz val="10"/>
        <rFont val="Arial"/>
        <family val="2"/>
      </rPr>
      <t>(Abrechnung Pauschbeträge f. Verpflegungsmehraufwand)</t>
    </r>
  </si>
  <si>
    <t>Dieses Excel - Tool ist eine Arbeitshilfe für die Abrechnung von Auslandsreisekosten.</t>
  </si>
  <si>
    <t>Es ist gedacht für den Einsatz geschulter Anwender</t>
  </si>
  <si>
    <t>WICHTIG:</t>
  </si>
  <si>
    <t>Jeder Tag ist einzeln zu erfassen.</t>
  </si>
  <si>
    <t>→</t>
  </si>
  <si>
    <t>Das Tool ist speziell gedacht zur Abrechnung komplexer mehrtägiger Reisen mit und ohne Privatanteil.</t>
  </si>
  <si>
    <t>Die Bearbeitungshinweise in den Tabellenblättern sind unbedingt zu beachten.</t>
  </si>
  <si>
    <t>In einfachen Fällen z.B. 100% dienstlich veranlasst und nur 1 Land; verwenden Sie weiterhin unsere "normalen"</t>
  </si>
  <si>
    <t xml:space="preserve">Reisekostenformulare und setzen Sie die zutreffenden Pauschalsätze je nach Land mit der Hand ein. </t>
  </si>
  <si>
    <t>Haftungsausschluss:</t>
  </si>
  <si>
    <t>Wir sind bemüht, das Formular so anwenderfreundlichen und sicher wie möglich zu gestalten.</t>
  </si>
  <si>
    <t>Eine Haftung für die Richtigkeit der Berechnungsergebnisse übernahmen wir jedoch nicht.</t>
  </si>
  <si>
    <r>
      <rPr>
        <b/>
        <sz val="11"/>
        <rFont val="Arial"/>
        <family val="2"/>
      </rPr>
      <t>Erläuterung zum Ausfüllen:</t>
    </r>
    <r>
      <rPr>
        <sz val="11"/>
        <rFont val="Arial"/>
        <family val="2"/>
      </rPr>
      <t xml:space="preserve"> dieser Reisekosten-Beleg ist ein Excel-Sheet und rechnet selbst (= blaue Felder) nur in den leeren, weißen und gelben Feldern sind Eingaben </t>
    </r>
    <r>
      <rPr>
        <u/>
        <sz val="11"/>
        <rFont val="Arial"/>
        <family val="2"/>
      </rPr>
      <t>ohne Vorzeichen</t>
    </r>
    <r>
      <rPr>
        <sz val="11"/>
        <rFont val="Arial"/>
        <family val="2"/>
      </rPr>
      <t xml:space="preserve"> vorzunehmen bzw. mit Hilfe des Dropdown Feldes eine Auswahl zu treffen</t>
    </r>
  </si>
  <si>
    <t>Reise-        Beginn</t>
  </si>
  <si>
    <t>Reise-          Ende</t>
  </si>
  <si>
    <t>– Lyon</t>
  </si>
  <si>
    <t>DE Übernachtungs-Pauschale 20€, bzw. 8€ für Berufsfahrer pro Übernachtung im Kfz?</t>
  </si>
  <si>
    <t>2022 gab es keine Änderungen der Pauschbeträge gegenüber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</si>
</sst>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 _€_-;\-* #,##0.00\ _€_-;_-* &quot;-&quot;??\ _€_-;_-@_-"/>
    <numFmt numFmtId="164" formatCode="#,##0.00\ &quot;DM&quot;"/>
    <numFmt numFmtId="165" formatCode="#,##0.00\ [$€-1]"/>
    <numFmt numFmtId="166" formatCode="#,##0.00\ [$€-1];[Red]#,##0.00\ [$€-1]"/>
    <numFmt numFmtId="167" formatCode="#,##0.00\ &quot;€&quot;"/>
    <numFmt numFmtId="168" formatCode="h:mm;@"/>
    <numFmt numFmtId="169" formatCode="#,##0.0"/>
    <numFmt numFmtId="170" formatCode="#,##0.00\ _€"/>
    <numFmt numFmtId="171" formatCode="0.00000000000"/>
  </numFmts>
  <fonts count="45" x14ac:knownFonts="1">
    <font>
      <sz val="11"/>
      <color theme="1"/>
      <name val="Calibri"/>
      <family val="2"/>
      <scheme val="minor"/>
    </font>
    <font>
      <sz val="11"/>
      <color theme="1"/>
      <name val="Arial"/>
      <family val="2"/>
    </font>
    <font>
      <sz val="10"/>
      <name val="Arial"/>
      <family val="2"/>
    </font>
    <font>
      <b/>
      <sz val="10"/>
      <name val="Arial"/>
      <family val="2"/>
    </font>
    <font>
      <sz val="10"/>
      <name val="Arial"/>
      <family val="2"/>
    </font>
    <font>
      <sz val="9"/>
      <name val="Arial"/>
      <family val="2"/>
    </font>
    <font>
      <i/>
      <sz val="9"/>
      <name val="Arial"/>
      <family val="2"/>
    </font>
    <font>
      <vertAlign val="superscript"/>
      <sz val="10"/>
      <name val="Arial"/>
      <family val="2"/>
    </font>
    <font>
      <vertAlign val="superscript"/>
      <sz val="9"/>
      <name val="Arial"/>
      <family val="2"/>
    </font>
    <font>
      <i/>
      <sz val="12"/>
      <name val="Arial"/>
      <family val="2"/>
    </font>
    <font>
      <b/>
      <sz val="12"/>
      <name val="Arial"/>
      <family val="2"/>
    </font>
    <font>
      <sz val="11"/>
      <name val="Arial"/>
      <family val="2"/>
    </font>
    <font>
      <b/>
      <sz val="13"/>
      <name val="Wingdings 3"/>
      <family val="1"/>
      <charset val="2"/>
    </font>
    <font>
      <b/>
      <sz val="9"/>
      <name val="Arial"/>
      <family val="2"/>
    </font>
    <font>
      <b/>
      <sz val="11"/>
      <name val="Arial"/>
      <family val="2"/>
    </font>
    <font>
      <i/>
      <sz val="15"/>
      <name val="Arial"/>
      <family val="2"/>
    </font>
    <font>
      <u/>
      <sz val="10"/>
      <color theme="10"/>
      <name val="Arial"/>
      <family val="2"/>
    </font>
    <font>
      <u/>
      <sz val="11"/>
      <name val="Arial"/>
      <family val="2"/>
    </font>
    <font>
      <sz val="10.5"/>
      <name val="Arial"/>
      <family val="2"/>
    </font>
    <font>
      <b/>
      <vertAlign val="superscript"/>
      <sz val="12"/>
      <name val="Arial"/>
      <family val="2"/>
    </font>
    <font>
      <b/>
      <sz val="10.5"/>
      <name val="Arial"/>
      <family val="2"/>
    </font>
    <font>
      <sz val="11"/>
      <color theme="0"/>
      <name val="Calibri"/>
      <family val="2"/>
      <scheme val="minor"/>
    </font>
    <font>
      <sz val="9"/>
      <color rgb="FF54555B"/>
      <name val="Arial"/>
      <family val="2"/>
    </font>
    <font>
      <b/>
      <sz val="9"/>
      <color rgb="FF54555B"/>
      <name val="Arial"/>
      <family val="2"/>
    </font>
    <font>
      <b/>
      <sz val="7.7"/>
      <color rgb="FF444444"/>
      <name val="Times New Roman"/>
      <family val="1"/>
    </font>
    <font>
      <sz val="7.7"/>
      <color rgb="FF444444"/>
      <name val="Times New Roman"/>
      <family val="1"/>
    </font>
    <font>
      <b/>
      <sz val="12"/>
      <color rgb="FFFF0000"/>
      <name val="Arial"/>
      <family val="2"/>
    </font>
    <font>
      <sz val="10"/>
      <color rgb="FFFF0000"/>
      <name val="Arial"/>
      <family val="2"/>
    </font>
    <font>
      <b/>
      <sz val="11"/>
      <color rgb="FFFF0000"/>
      <name val="Arial"/>
      <family val="2"/>
    </font>
    <font>
      <b/>
      <sz val="10"/>
      <color rgb="FFFF0000"/>
      <name val="Arial"/>
      <family val="2"/>
    </font>
    <font>
      <u/>
      <sz val="10"/>
      <name val="Arial"/>
      <family val="2"/>
    </font>
    <font>
      <b/>
      <sz val="7.7"/>
      <color rgb="FFFF0000"/>
      <name val="Times New Roman"/>
      <family val="1"/>
    </font>
    <font>
      <sz val="11"/>
      <name val="Calibri"/>
      <family val="2"/>
      <scheme val="minor"/>
    </font>
    <font>
      <b/>
      <i/>
      <sz val="11"/>
      <color theme="1"/>
      <name val="Arial"/>
      <family val="2"/>
    </font>
    <font>
      <sz val="26"/>
      <color theme="1"/>
      <name val="Arial"/>
      <family val="2"/>
    </font>
    <font>
      <i/>
      <sz val="11"/>
      <color theme="1"/>
      <name val="Arial"/>
      <family val="2"/>
    </font>
    <font>
      <sz val="14"/>
      <color theme="1"/>
      <name val="Arial"/>
      <family val="2"/>
    </font>
    <font>
      <sz val="9"/>
      <color indexed="81"/>
      <name val="Segoe UI"/>
      <family val="2"/>
    </font>
    <font>
      <b/>
      <sz val="9"/>
      <color indexed="81"/>
      <name val="Arial"/>
      <family val="2"/>
    </font>
    <font>
      <sz val="9"/>
      <color indexed="81"/>
      <name val="Arial"/>
      <family val="2"/>
    </font>
    <font>
      <b/>
      <u/>
      <sz val="9"/>
      <color indexed="81"/>
      <name val="Arial"/>
      <family val="2"/>
    </font>
    <font>
      <sz val="10"/>
      <color indexed="8"/>
      <name val="Arial"/>
      <family val="2"/>
    </font>
    <font>
      <sz val="10"/>
      <name val="Times New Roman"/>
      <family val="1"/>
      <charset val="204"/>
    </font>
    <font>
      <b/>
      <sz val="10"/>
      <color indexed="8"/>
      <name val="Arial"/>
      <family val="2"/>
    </font>
    <font>
      <sz val="10"/>
      <color indexed="8"/>
      <name val="Arial"/>
      <family val="1"/>
      <charset val="204"/>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FFFF"/>
        <bgColor indexed="64"/>
      </patternFill>
    </fill>
    <fill>
      <patternFill patternType="solid">
        <fgColor rgb="FFFFFF00"/>
        <bgColor indexed="64"/>
      </patternFill>
    </fill>
    <fill>
      <patternFill patternType="solid">
        <fgColor rgb="FFFFFFFF"/>
        <bgColor indexed="64"/>
      </patternFill>
    </fill>
    <fill>
      <patternFill patternType="solid">
        <fgColor rgb="FF66FFFF"/>
        <bgColor indexed="64"/>
      </patternFill>
    </fill>
    <fill>
      <patternFill patternType="solid">
        <fgColor rgb="FFFF0000"/>
        <bgColor indexed="64"/>
      </patternFill>
    </fill>
  </fills>
  <borders count="88">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ACACA"/>
      </left>
      <right style="medium">
        <color rgb="FFCACACA"/>
      </right>
      <top style="medium">
        <color rgb="FFCACACA"/>
      </top>
      <bottom style="medium">
        <color rgb="FFCACACA"/>
      </bottom>
      <diagonal/>
    </border>
    <border>
      <left style="medium">
        <color rgb="FFCACACA"/>
      </left>
      <right style="medium">
        <color rgb="FFCACACA"/>
      </right>
      <top style="medium">
        <color rgb="FFCACACA"/>
      </top>
      <bottom/>
      <diagonal/>
    </border>
    <border>
      <left style="medium">
        <color rgb="FFCACACA"/>
      </left>
      <right style="medium">
        <color rgb="FFCACACA"/>
      </right>
      <top/>
      <bottom style="medium">
        <color rgb="FFCACACA"/>
      </bottom>
      <diagonal/>
    </border>
    <border>
      <left style="medium">
        <color rgb="FFCACACA"/>
      </left>
      <right/>
      <top style="medium">
        <color rgb="FFCACACA"/>
      </top>
      <bottom style="medium">
        <color rgb="FFCACACA"/>
      </bottom>
      <diagonal/>
    </border>
    <border>
      <left/>
      <right/>
      <top style="medium">
        <color rgb="FFCACACA"/>
      </top>
      <bottom style="medium">
        <color rgb="FFCACACA"/>
      </bottom>
      <diagonal/>
    </border>
    <border>
      <left/>
      <right style="medium">
        <color rgb="FFCACACA"/>
      </right>
      <top style="medium">
        <color rgb="FFCACACA"/>
      </top>
      <bottom style="medium">
        <color rgb="FFCACACA"/>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ashDot">
        <color auto="1"/>
      </top>
      <bottom/>
      <diagonal/>
    </border>
    <border>
      <left/>
      <right/>
      <top style="dashDotDot">
        <color auto="1"/>
      </top>
      <bottom/>
      <diagonal/>
    </border>
    <border>
      <left/>
      <right/>
      <top/>
      <bottom style="dashDotDot">
        <color auto="1"/>
      </bottom>
      <diagonal/>
    </border>
    <border>
      <left/>
      <right/>
      <top style="medium">
        <color rgb="FF000000"/>
      </top>
      <bottom style="medium">
        <color rgb="FF000000"/>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2" fillId="0" borderId="0"/>
    <xf numFmtId="0" fontId="16" fillId="0" borderId="0" applyNumberFormat="0" applyFill="0" applyBorder="0" applyAlignment="0" applyProtection="0"/>
    <xf numFmtId="0" fontId="4" fillId="0" borderId="0"/>
  </cellStyleXfs>
  <cellXfs count="477">
    <xf numFmtId="0" fontId="0" fillId="0" borderId="0" xfId="0"/>
    <xf numFmtId="0" fontId="0" fillId="0" borderId="0" xfId="0"/>
    <xf numFmtId="0" fontId="2" fillId="0" borderId="0" xfId="1"/>
    <xf numFmtId="0" fontId="2" fillId="0" borderId="0" xfId="1" applyAlignment="1" applyProtection="1">
      <alignment vertical="center"/>
      <protection locked="0"/>
    </xf>
    <xf numFmtId="0" fontId="2" fillId="0" borderId="0" xfId="1" applyBorder="1" applyAlignment="1" applyProtection="1">
      <protection locked="0"/>
    </xf>
    <xf numFmtId="167" fontId="2" fillId="0" borderId="0" xfId="1" applyNumberFormat="1" applyBorder="1" applyAlignment="1" applyProtection="1">
      <protection locked="0"/>
    </xf>
    <xf numFmtId="167" fontId="3" fillId="0" borderId="0" xfId="1" applyNumberFormat="1" applyFont="1" applyBorder="1" applyAlignment="1" applyProtection="1">
      <alignment horizontal="center"/>
      <protection locked="0"/>
    </xf>
    <xf numFmtId="0" fontId="5" fillId="0" borderId="0" xfId="1" applyFont="1" applyBorder="1" applyAlignment="1" applyProtection="1">
      <protection locked="0"/>
    </xf>
    <xf numFmtId="0" fontId="2" fillId="0" borderId="0" xfId="1" applyBorder="1" applyAlignment="1" applyProtection="1">
      <alignment horizontal="right"/>
      <protection locked="0"/>
    </xf>
    <xf numFmtId="165" fontId="2" fillId="0" borderId="0" xfId="1" applyNumberFormat="1" applyBorder="1" applyProtection="1">
      <protection locked="0"/>
    </xf>
    <xf numFmtId="164" fontId="2" fillId="0" borderId="0" xfId="1" applyNumberFormat="1" applyBorder="1" applyProtection="1">
      <protection locked="0"/>
    </xf>
    <xf numFmtId="14" fontId="2" fillId="0" borderId="0" xfId="1" applyNumberFormat="1" applyBorder="1" applyAlignment="1" applyProtection="1">
      <alignment vertical="center"/>
      <protection locked="0"/>
    </xf>
    <xf numFmtId="165" fontId="2" fillId="0" borderId="0" xfId="1" applyNumberFormat="1" applyBorder="1" applyAlignment="1" applyProtection="1">
      <protection locked="0"/>
    </xf>
    <xf numFmtId="0" fontId="2" fillId="0" borderId="0" xfId="1" applyBorder="1" applyAlignment="1" applyProtection="1">
      <alignment wrapText="1"/>
      <protection locked="0"/>
    </xf>
    <xf numFmtId="14" fontId="2" fillId="0" borderId="1" xfId="1" applyNumberFormat="1" applyBorder="1" applyAlignment="1" applyProtection="1">
      <alignment horizontal="left"/>
      <protection locked="0"/>
    </xf>
    <xf numFmtId="0" fontId="2" fillId="0" borderId="0" xfId="1" applyBorder="1" applyProtection="1">
      <protection locked="0"/>
    </xf>
    <xf numFmtId="164" fontId="2" fillId="0" borderId="0" xfId="1" applyNumberFormat="1" applyBorder="1" applyAlignment="1" applyProtection="1">
      <alignment vertical="top"/>
      <protection locked="0"/>
    </xf>
    <xf numFmtId="0" fontId="2" fillId="0" borderId="0" xfId="1" applyBorder="1" applyAlignment="1" applyProtection="1">
      <alignment vertical="top"/>
      <protection locked="0"/>
    </xf>
    <xf numFmtId="166" fontId="2" fillId="0" borderId="0" xfId="1" applyNumberFormat="1" applyBorder="1" applyProtection="1">
      <protection locked="0"/>
    </xf>
    <xf numFmtId="0" fontId="11" fillId="0" borderId="0" xfId="1" applyFont="1" applyProtection="1">
      <protection locked="0"/>
    </xf>
    <xf numFmtId="0" fontId="11" fillId="0" borderId="0" xfId="1" applyFont="1" applyAlignment="1" applyProtection="1">
      <alignment horizontal="center"/>
      <protection locked="0"/>
    </xf>
    <xf numFmtId="0" fontId="11" fillId="0" borderId="0" xfId="1" applyFont="1" applyFill="1" applyBorder="1" applyAlignment="1" applyProtection="1">
      <alignment horizontal="right" vertical="center"/>
      <protection locked="0"/>
    </xf>
    <xf numFmtId="167" fontId="11" fillId="0" borderId="0" xfId="1" applyNumberFormat="1" applyFont="1" applyFill="1" applyBorder="1" applyAlignment="1" applyProtection="1">
      <alignment horizontal="center" vertical="center"/>
      <protection locked="0"/>
    </xf>
    <xf numFmtId="2" fontId="11" fillId="0" borderId="0" xfId="1" applyNumberFormat="1" applyFont="1" applyFill="1" applyBorder="1" applyAlignment="1" applyProtection="1">
      <alignment horizontal="center" vertical="center"/>
      <protection locked="0"/>
    </xf>
    <xf numFmtId="167" fontId="18" fillId="5" borderId="29" xfId="1" applyNumberFormat="1" applyFont="1" applyFill="1" applyBorder="1" applyAlignment="1" applyProtection="1">
      <alignment horizontal="center"/>
    </xf>
    <xf numFmtId="0" fontId="4" fillId="0" borderId="6" xfId="1" applyFont="1" applyFill="1" applyBorder="1" applyAlignment="1" applyProtection="1">
      <alignment horizontal="center" vertical="center"/>
      <protection locked="0"/>
    </xf>
    <xf numFmtId="167" fontId="3"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protection locked="0"/>
    </xf>
    <xf numFmtId="0" fontId="6" fillId="0" borderId="0" xfId="1" applyFont="1" applyFill="1" applyBorder="1" applyAlignment="1" applyProtection="1">
      <alignment vertical="top"/>
      <protection locked="0"/>
    </xf>
    <xf numFmtId="0" fontId="3"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49" fontId="5" fillId="0" borderId="0" xfId="1" applyNumberFormat="1" applyFont="1" applyBorder="1" applyAlignment="1" applyProtection="1">
      <alignment vertical="center"/>
      <protection locked="0"/>
    </xf>
    <xf numFmtId="0" fontId="4" fillId="0" borderId="0" xfId="1" applyFont="1" applyAlignment="1" applyProtection="1">
      <alignment vertical="center"/>
      <protection locked="0"/>
    </xf>
    <xf numFmtId="167" fontId="2" fillId="5" borderId="9" xfId="1" applyNumberFormat="1" applyFill="1" applyBorder="1" applyAlignment="1" applyProtection="1">
      <alignment vertical="center"/>
    </xf>
    <xf numFmtId="0" fontId="2" fillId="0" borderId="0" xfId="1" applyBorder="1" applyAlignment="1" applyProtection="1">
      <alignment horizontal="left"/>
      <protection locked="0"/>
    </xf>
    <xf numFmtId="0" fontId="4" fillId="0" borderId="0"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11" fillId="0" borderId="0" xfId="1" applyFont="1" applyBorder="1" applyAlignment="1" applyProtection="1">
      <alignment horizontal="center"/>
      <protection locked="0"/>
    </xf>
    <xf numFmtId="0" fontId="2" fillId="0" borderId="35" xfId="1" applyBorder="1" applyAlignment="1" applyProtection="1">
      <alignment horizontal="center" vertical="center" wrapText="1"/>
      <protection locked="0"/>
    </xf>
    <xf numFmtId="167" fontId="4" fillId="5" borderId="8" xfId="1" applyNumberFormat="1" applyFont="1" applyFill="1" applyBorder="1" applyAlignment="1" applyProtection="1">
      <alignment horizontal="center" vertical="center"/>
      <protection locked="0"/>
    </xf>
    <xf numFmtId="0" fontId="2" fillId="0" borderId="0" xfId="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0" fontId="2" fillId="0" borderId="0" xfId="1" applyBorder="1" applyAlignment="1" applyProtection="1">
      <alignment horizontal="left" vertical="top"/>
      <protection locked="0"/>
    </xf>
    <xf numFmtId="0" fontId="4" fillId="0" borderId="1" xfId="1" quotePrefix="1" applyFont="1" applyBorder="1" applyAlignment="1" applyProtection="1">
      <alignment horizontal="center" vertical="center"/>
      <protection locked="0"/>
    </xf>
    <xf numFmtId="0" fontId="10" fillId="0" borderId="0" xfId="1" applyFont="1" applyFill="1" applyBorder="1" applyAlignment="1" applyProtection="1">
      <alignment horizontal="left" vertical="center"/>
      <protection locked="0"/>
    </xf>
    <xf numFmtId="0" fontId="18" fillId="0" borderId="0" xfId="1" applyFont="1" applyFill="1" applyBorder="1" applyAlignment="1" applyProtection="1">
      <alignment horizontal="center"/>
      <protection locked="0"/>
    </xf>
    <xf numFmtId="2" fontId="18" fillId="0" borderId="0" xfId="1" applyNumberFormat="1" applyFont="1" applyFill="1" applyBorder="1" applyAlignment="1" applyProtection="1">
      <alignment horizontal="center"/>
      <protection locked="0"/>
    </xf>
    <xf numFmtId="2" fontId="11" fillId="0" borderId="0" xfId="1" applyNumberFormat="1" applyFont="1" applyFill="1" applyBorder="1" applyAlignment="1" applyProtection="1">
      <alignment horizontal="center"/>
      <protection locked="0"/>
    </xf>
    <xf numFmtId="0" fontId="11" fillId="0" borderId="0" xfId="1" applyFont="1" applyFill="1" applyBorder="1" applyAlignment="1" applyProtection="1">
      <alignment horizontal="center"/>
      <protection locked="0"/>
    </xf>
    <xf numFmtId="0" fontId="18" fillId="0" borderId="0" xfId="1" applyFont="1" applyFill="1" applyBorder="1" applyAlignment="1" applyProtection="1">
      <alignment horizontal="center" vertical="center"/>
      <protection locked="0"/>
    </xf>
    <xf numFmtId="2" fontId="18" fillId="0" borderId="0" xfId="1" applyNumberFormat="1" applyFont="1" applyFill="1" applyBorder="1" applyAlignment="1" applyProtection="1">
      <alignment horizontal="center" vertical="center"/>
      <protection locked="0"/>
    </xf>
    <xf numFmtId="0" fontId="0" fillId="0" borderId="0" xfId="0" applyFill="1"/>
    <xf numFmtId="0" fontId="18" fillId="2" borderId="11" xfId="1" applyFont="1" applyFill="1" applyBorder="1" applyAlignment="1" applyProtection="1">
      <alignment horizontal="right"/>
      <protection locked="0"/>
    </xf>
    <xf numFmtId="0" fontId="18" fillId="2" borderId="36" xfId="1" applyFont="1" applyFill="1" applyBorder="1" applyAlignment="1" applyProtection="1">
      <alignment horizontal="right"/>
      <protection locked="0"/>
    </xf>
    <xf numFmtId="0" fontId="18" fillId="2" borderId="36" xfId="1" applyFont="1" applyFill="1" applyBorder="1" applyAlignment="1" applyProtection="1">
      <alignment horizontal="right" vertical="center"/>
      <protection locked="0"/>
    </xf>
    <xf numFmtId="0" fontId="18" fillId="0" borderId="7" xfId="1" applyFont="1" applyBorder="1" applyAlignment="1" applyProtection="1">
      <alignment vertical="center"/>
      <protection locked="0"/>
    </xf>
    <xf numFmtId="0" fontId="18" fillId="6" borderId="3" xfId="1" applyFont="1" applyFill="1" applyBorder="1" applyAlignment="1" applyProtection="1">
      <alignment horizontal="center"/>
      <protection locked="0"/>
    </xf>
    <xf numFmtId="0" fontId="0" fillId="0" borderId="0" xfId="0" applyBorder="1"/>
    <xf numFmtId="0" fontId="4" fillId="0" borderId="0" xfId="1" applyFont="1" applyBorder="1" applyAlignment="1" applyProtection="1">
      <alignment vertical="center" wrapText="1"/>
      <protection locked="0"/>
    </xf>
    <xf numFmtId="0" fontId="2" fillId="0" borderId="0" xfId="1" applyBorder="1" applyAlignment="1" applyProtection="1">
      <alignment vertical="center" wrapText="1"/>
      <protection locked="0"/>
    </xf>
    <xf numFmtId="43" fontId="18" fillId="0" borderId="10" xfId="1" applyNumberFormat="1" applyFont="1" applyBorder="1" applyAlignment="1" applyProtection="1">
      <alignment vertical="center"/>
      <protection locked="0"/>
    </xf>
    <xf numFmtId="43" fontId="18" fillId="0" borderId="3" xfId="1" applyNumberFormat="1" applyFont="1" applyBorder="1" applyAlignment="1" applyProtection="1">
      <alignment horizontal="center"/>
      <protection locked="0"/>
    </xf>
    <xf numFmtId="43" fontId="18" fillId="0" borderId="9" xfId="1" applyNumberFormat="1" applyFont="1" applyBorder="1" applyAlignment="1" applyProtection="1">
      <alignment horizontal="center"/>
      <protection locked="0"/>
    </xf>
    <xf numFmtId="43" fontId="18" fillId="0" borderId="3" xfId="1" applyNumberFormat="1" applyFont="1" applyBorder="1" applyAlignment="1" applyProtection="1">
      <alignment horizontal="center" vertical="center"/>
      <protection locked="0"/>
    </xf>
    <xf numFmtId="0" fontId="18" fillId="0" borderId="14" xfId="1" applyFont="1" applyBorder="1" applyAlignment="1" applyProtection="1">
      <alignment horizontal="center" vertical="center"/>
      <protection locked="0"/>
    </xf>
    <xf numFmtId="0" fontId="18" fillId="0" borderId="7" xfId="1" applyFont="1" applyBorder="1" applyAlignment="1" applyProtection="1">
      <alignment horizontal="center" vertical="center"/>
      <protection locked="0"/>
    </xf>
    <xf numFmtId="0" fontId="2" fillId="0" borderId="0" xfId="1" applyAlignment="1" applyProtection="1">
      <alignment horizontal="left"/>
      <protection locked="0"/>
    </xf>
    <xf numFmtId="0" fontId="2" fillId="0" borderId="0" xfId="1" applyAlignment="1" applyProtection="1">
      <protection locked="0"/>
    </xf>
    <xf numFmtId="0" fontId="2" fillId="0" borderId="1" xfId="1" applyBorder="1" applyAlignment="1" applyProtection="1">
      <alignment horizontal="center" vertical="center"/>
      <protection locked="0"/>
    </xf>
    <xf numFmtId="0" fontId="2" fillId="0" borderId="0" xfId="1" applyAlignment="1" applyProtection="1">
      <alignment horizontal="right"/>
      <protection locked="0"/>
    </xf>
    <xf numFmtId="166" fontId="4" fillId="0" borderId="12" xfId="1" applyNumberFormat="1" applyFont="1" applyBorder="1" applyAlignment="1" applyProtection="1">
      <alignment horizontal="left" vertical="top"/>
      <protection locked="0"/>
    </xf>
    <xf numFmtId="0" fontId="5" fillId="0" borderId="0" xfId="1" applyFont="1" applyAlignment="1" applyProtection="1">
      <alignment horizontal="left" vertical="center"/>
      <protection locked="0"/>
    </xf>
    <xf numFmtId="14" fontId="2" fillId="0" borderId="1" xfId="1" applyNumberFormat="1" applyBorder="1" applyAlignment="1" applyProtection="1">
      <alignment horizontal="left" vertical="center"/>
      <protection locked="0"/>
    </xf>
    <xf numFmtId="0" fontId="16" fillId="0" borderId="0" xfId="2" applyAlignment="1" applyProtection="1">
      <alignment horizontal="center" vertical="center"/>
      <protection locked="0"/>
    </xf>
    <xf numFmtId="0" fontId="15" fillId="0" borderId="0" xfId="1" applyFont="1" applyAlignment="1" applyProtection="1">
      <alignment horizontal="center"/>
      <protection locked="0"/>
    </xf>
    <xf numFmtId="0" fontId="4" fillId="0" borderId="12" xfId="1" applyFont="1" applyBorder="1" applyAlignment="1" applyProtection="1">
      <alignment horizontal="right"/>
      <protection locked="0"/>
    </xf>
    <xf numFmtId="0" fontId="4" fillId="0" borderId="0" xfId="1" applyFont="1" applyFill="1" applyBorder="1" applyAlignment="1" applyProtection="1">
      <alignment horizontal="right"/>
      <protection locked="0"/>
    </xf>
    <xf numFmtId="0" fontId="4" fillId="0" borderId="0" xfId="1" applyFont="1" applyFill="1" applyBorder="1" applyAlignment="1" applyProtection="1">
      <alignment horizontal="center" vertical="center"/>
      <protection locked="0"/>
    </xf>
    <xf numFmtId="44" fontId="20" fillId="5" borderId="5" xfId="1" applyNumberFormat="1" applyFont="1" applyFill="1" applyBorder="1" applyAlignment="1" applyProtection="1">
      <alignment horizontal="center"/>
      <protection locked="0"/>
    </xf>
    <xf numFmtId="0" fontId="20" fillId="5" borderId="3" xfId="1" applyFont="1" applyFill="1" applyBorder="1" applyAlignment="1" applyProtection="1">
      <alignment horizontal="center"/>
      <protection locked="0"/>
    </xf>
    <xf numFmtId="43" fontId="20" fillId="5" borderId="9" xfId="1" applyNumberFormat="1" applyFont="1" applyFill="1" applyBorder="1" applyAlignment="1" applyProtection="1">
      <alignment horizontal="center"/>
      <protection locked="0"/>
    </xf>
    <xf numFmtId="167" fontId="2" fillId="5" borderId="0" xfId="1" applyNumberFormat="1" applyFill="1" applyBorder="1" applyAlignment="1" applyProtection="1">
      <protection locked="0"/>
    </xf>
    <xf numFmtId="1" fontId="2" fillId="5" borderId="0" xfId="1" applyNumberFormat="1" applyFill="1" applyBorder="1" applyAlignment="1" applyProtection="1">
      <protection locked="0"/>
    </xf>
    <xf numFmtId="1" fontId="4" fillId="5" borderId="0" xfId="1" applyNumberFormat="1" applyFont="1" applyFill="1" applyBorder="1" applyAlignment="1" applyProtection="1">
      <protection locked="0"/>
    </xf>
    <xf numFmtId="1" fontId="2" fillId="5" borderId="0" xfId="1" applyNumberFormat="1" applyFill="1" applyBorder="1" applyAlignment="1" applyProtection="1">
      <alignment horizontal="left"/>
      <protection locked="0"/>
    </xf>
    <xf numFmtId="0" fontId="2" fillId="0" borderId="12" xfId="1" applyBorder="1" applyAlignment="1" applyProtection="1">
      <alignment horizontal="left" vertical="top"/>
      <protection locked="0"/>
    </xf>
    <xf numFmtId="0" fontId="2" fillId="0" borderId="1" xfId="1" applyBorder="1" applyAlignment="1" applyProtection="1">
      <alignment horizontal="left"/>
      <protection locked="0"/>
    </xf>
    <xf numFmtId="0" fontId="2" fillId="0" borderId="0" xfId="1" applyAlignment="1" applyProtection="1">
      <alignment horizontal="left"/>
      <protection locked="0"/>
    </xf>
    <xf numFmtId="0" fontId="4" fillId="0" borderId="0" xfId="1" applyFont="1" applyAlignment="1" applyProtection="1">
      <alignment horizontal="left"/>
      <protection locked="0"/>
    </xf>
    <xf numFmtId="0" fontId="2" fillId="0" borderId="0" xfId="1" applyAlignment="1" applyProtection="1">
      <protection locked="0"/>
    </xf>
    <xf numFmtId="0" fontId="4" fillId="0" borderId="30" xfId="1" applyFont="1" applyBorder="1" applyAlignment="1" applyProtection="1">
      <protection locked="0"/>
    </xf>
    <xf numFmtId="0" fontId="4" fillId="0" borderId="31" xfId="1" applyFont="1" applyBorder="1" applyAlignment="1" applyProtection="1">
      <protection locked="0"/>
    </xf>
    <xf numFmtId="0" fontId="4" fillId="0" borderId="0" xfId="1" applyFont="1" applyFill="1" applyBorder="1" applyAlignment="1" applyProtection="1">
      <protection locked="0"/>
    </xf>
    <xf numFmtId="0" fontId="3" fillId="0" borderId="0" xfId="1" applyFont="1" applyBorder="1" applyAlignment="1" applyProtection="1">
      <alignment horizontal="center" wrapText="1"/>
      <protection locked="0"/>
    </xf>
    <xf numFmtId="0" fontId="2" fillId="0" borderId="0" xfId="1" applyBorder="1" applyAlignment="1" applyProtection="1">
      <alignment horizontal="center"/>
      <protection locked="0"/>
    </xf>
    <xf numFmtId="0" fontId="5" fillId="0" borderId="46" xfId="1" applyFont="1" applyBorder="1" applyAlignment="1" applyProtection="1">
      <alignment horizontal="center" vertical="center" wrapText="1"/>
      <protection locked="0"/>
    </xf>
    <xf numFmtId="0" fontId="5" fillId="0" borderId="7" xfId="1" applyFont="1" applyBorder="1" applyAlignment="1" applyProtection="1">
      <alignment horizontal="center" vertical="center" wrapText="1"/>
      <protection locked="0"/>
    </xf>
    <xf numFmtId="0" fontId="5" fillId="0" borderId="47"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45" xfId="1" applyFont="1" applyBorder="1" applyAlignment="1" applyProtection="1">
      <alignment horizontal="center" vertical="center" wrapText="1"/>
      <protection locked="0"/>
    </xf>
    <xf numFmtId="167" fontId="3" fillId="5" borderId="0" xfId="1" applyNumberFormat="1" applyFont="1" applyFill="1" applyBorder="1" applyAlignment="1" applyProtection="1">
      <alignment horizontal="right"/>
      <protection locked="0"/>
    </xf>
    <xf numFmtId="0" fontId="4" fillId="0" borderId="0" xfId="1" applyFont="1" applyBorder="1" applyAlignment="1" applyProtection="1">
      <protection locked="0"/>
    </xf>
    <xf numFmtId="0" fontId="5" fillId="0" borderId="1" xfId="1" applyFont="1" applyBorder="1" applyAlignment="1" applyProtection="1">
      <alignment horizontal="center" vertical="center"/>
      <protection locked="0"/>
    </xf>
    <xf numFmtId="0" fontId="2" fillId="0" borderId="0" xfId="1" applyAlignment="1">
      <alignment wrapText="1"/>
    </xf>
    <xf numFmtId="0" fontId="2" fillId="0" borderId="0" xfId="1" applyAlignment="1" applyProtection="1">
      <alignment wrapText="1"/>
      <protection locked="0"/>
    </xf>
    <xf numFmtId="0" fontId="0" fillId="0" borderId="0" xfId="0" applyAlignment="1">
      <alignment wrapText="1"/>
    </xf>
    <xf numFmtId="0" fontId="2" fillId="0" borderId="0" xfId="1" applyBorder="1" applyAlignment="1" applyProtection="1">
      <alignment horizontal="center" wrapText="1"/>
      <protection locked="0"/>
    </xf>
    <xf numFmtId="0" fontId="2" fillId="0" borderId="0" xfId="1" applyBorder="1" applyAlignment="1" applyProtection="1">
      <alignment horizontal="right" wrapText="1"/>
      <protection locked="0"/>
    </xf>
    <xf numFmtId="0" fontId="2" fillId="0" borderId="0" xfId="1" applyAlignment="1" applyProtection="1">
      <alignment horizontal="right" wrapText="1"/>
      <protection locked="0"/>
    </xf>
    <xf numFmtId="0" fontId="4" fillId="0" borderId="0" xfId="1" applyFont="1" applyAlignment="1" applyProtection="1">
      <alignment vertical="center" wrapText="1"/>
      <protection locked="0"/>
    </xf>
    <xf numFmtId="0" fontId="18" fillId="0" borderId="10" xfId="1" applyFont="1" applyBorder="1" applyAlignment="1" applyProtection="1">
      <alignment horizontal="center" vertical="center" wrapText="1"/>
      <protection locked="0"/>
    </xf>
    <xf numFmtId="0" fontId="18" fillId="0" borderId="3" xfId="1" applyFont="1" applyBorder="1" applyAlignment="1" applyProtection="1">
      <alignment horizontal="center" wrapText="1"/>
      <protection locked="0"/>
    </xf>
    <xf numFmtId="0" fontId="20" fillId="5" borderId="3" xfId="1" applyFont="1" applyFill="1" applyBorder="1" applyAlignment="1" applyProtection="1">
      <alignment horizontal="center" wrapText="1"/>
      <protection locked="0"/>
    </xf>
    <xf numFmtId="0" fontId="18" fillId="0" borderId="3" xfId="1" applyFont="1" applyBorder="1" applyAlignment="1" applyProtection="1">
      <alignment horizontal="center" vertical="center" wrapText="1"/>
      <protection locked="0"/>
    </xf>
    <xf numFmtId="0" fontId="11" fillId="0" borderId="0" xfId="1" applyFont="1" applyFill="1" applyBorder="1" applyAlignment="1" applyProtection="1">
      <alignment horizontal="right" vertical="center" wrapText="1"/>
      <protection locked="0"/>
    </xf>
    <xf numFmtId="0" fontId="0" fillId="0" borderId="0" xfId="0" applyBorder="1" applyAlignment="1">
      <alignment wrapText="1"/>
    </xf>
    <xf numFmtId="0" fontId="0" fillId="0" borderId="0" xfId="0"/>
    <xf numFmtId="0" fontId="0" fillId="0" borderId="28" xfId="0" applyBorder="1" applyAlignment="1">
      <alignment horizontal="center" vertical="center"/>
    </xf>
    <xf numFmtId="0" fontId="0" fillId="0" borderId="28" xfId="0" applyBorder="1" applyAlignment="1">
      <alignment horizontal="center" vertical="center" wrapText="1"/>
    </xf>
    <xf numFmtId="0" fontId="5" fillId="0" borderId="40"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20" fontId="0" fillId="0" borderId="0" xfId="0" applyNumberFormat="1"/>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2" fillId="0" borderId="0" xfId="1" applyFill="1" applyBorder="1" applyProtection="1">
      <protection locked="0"/>
    </xf>
    <xf numFmtId="167" fontId="3" fillId="0" borderId="0" xfId="1" applyNumberFormat="1" applyFont="1" applyFill="1" applyBorder="1" applyAlignment="1" applyProtection="1">
      <alignment horizontal="center" vertical="center"/>
    </xf>
    <xf numFmtId="0" fontId="2" fillId="0" borderId="0" xfId="1" applyFill="1" applyBorder="1"/>
    <xf numFmtId="3" fontId="4" fillId="0" borderId="0" xfId="1" applyNumberFormat="1" applyFont="1" applyFill="1" applyBorder="1" applyAlignment="1" applyProtection="1">
      <alignment vertical="center"/>
      <protection locked="0"/>
    </xf>
    <xf numFmtId="0" fontId="4" fillId="0" borderId="58" xfId="1" applyFont="1" applyBorder="1" applyAlignment="1" applyProtection="1">
      <protection locked="0"/>
    </xf>
    <xf numFmtId="0" fontId="2" fillId="0" borderId="0" xfId="1" applyFill="1" applyBorder="1" applyAlignment="1" applyProtection="1">
      <alignment horizontal="right" wrapText="1"/>
      <protection locked="0"/>
    </xf>
    <xf numFmtId="0" fontId="2" fillId="0" borderId="0" xfId="1" applyFill="1" applyBorder="1" applyAlignment="1" applyProtection="1">
      <alignment horizontal="right"/>
      <protection locked="0"/>
    </xf>
    <xf numFmtId="0" fontId="2" fillId="0" borderId="0" xfId="1" applyFill="1" applyBorder="1" applyAlignment="1" applyProtection="1">
      <alignment wrapText="1"/>
      <protection locked="0"/>
    </xf>
    <xf numFmtId="0" fontId="2" fillId="0" borderId="0" xfId="1" applyFill="1" applyAlignment="1" applyProtection="1">
      <protection locked="0"/>
    </xf>
    <xf numFmtId="0" fontId="11" fillId="0" borderId="0" xfId="1" applyFont="1" applyFill="1" applyBorder="1" applyAlignment="1" applyProtection="1">
      <alignment horizontal="right" wrapText="1"/>
    </xf>
    <xf numFmtId="0" fontId="0" fillId="0" borderId="51" xfId="0" applyBorder="1" applyAlignment="1">
      <alignment wrapText="1"/>
    </xf>
    <xf numFmtId="0" fontId="3" fillId="0" borderId="59" xfId="1" applyFont="1" applyBorder="1" applyAlignment="1" applyProtection="1">
      <alignment vertical="center" wrapText="1"/>
      <protection locked="0"/>
    </xf>
    <xf numFmtId="0" fontId="4" fillId="0" borderId="59" xfId="1" applyFont="1" applyBorder="1" applyAlignment="1" applyProtection="1">
      <alignment vertical="center" wrapText="1"/>
      <protection locked="0"/>
    </xf>
    <xf numFmtId="0" fontId="0" fillId="0" borderId="51" xfId="0" applyBorder="1"/>
    <xf numFmtId="168" fontId="0" fillId="0" borderId="51" xfId="0" applyNumberFormat="1" applyBorder="1"/>
    <xf numFmtId="0" fontId="2" fillId="0" borderId="44" xfId="1" applyBorder="1" applyAlignment="1" applyProtection="1">
      <alignment vertical="center"/>
      <protection locked="0"/>
    </xf>
    <xf numFmtId="0" fontId="3" fillId="0" borderId="44" xfId="1" applyFont="1" applyBorder="1" applyAlignment="1" applyProtection="1">
      <alignment vertical="center" wrapText="1"/>
      <protection locked="0"/>
    </xf>
    <xf numFmtId="0" fontId="2" fillId="0" borderId="44" xfId="1" applyBorder="1" applyAlignment="1" applyProtection="1">
      <alignment vertical="center" wrapText="1"/>
      <protection locked="0"/>
    </xf>
    <xf numFmtId="0" fontId="14" fillId="0" borderId="0" xfId="1" applyFont="1" applyFill="1" applyBorder="1" applyAlignment="1" applyProtection="1">
      <alignment horizontal="center"/>
      <protection locked="0"/>
    </xf>
    <xf numFmtId="0" fontId="23" fillId="7" borderId="60" xfId="0" applyFont="1" applyFill="1" applyBorder="1" applyAlignment="1">
      <alignment horizontal="center" vertical="center" wrapText="1"/>
    </xf>
    <xf numFmtId="0" fontId="22" fillId="7" borderId="60" xfId="0" applyFont="1" applyFill="1" applyBorder="1" applyAlignment="1">
      <alignment vertical="center" wrapText="1"/>
    </xf>
    <xf numFmtId="0" fontId="22" fillId="7" borderId="60" xfId="0" applyFont="1" applyFill="1" applyBorder="1" applyAlignment="1">
      <alignment horizontal="center" vertical="center" wrapText="1"/>
    </xf>
    <xf numFmtId="0" fontId="23" fillId="7" borderId="60" xfId="0" applyFont="1" applyFill="1" applyBorder="1" applyAlignment="1">
      <alignment vertical="center" wrapText="1"/>
    </xf>
    <xf numFmtId="0" fontId="22" fillId="7" borderId="63" xfId="0" applyFont="1" applyFill="1" applyBorder="1" applyAlignment="1">
      <alignment vertical="center" wrapText="1"/>
    </xf>
    <xf numFmtId="0" fontId="24" fillId="0" borderId="66" xfId="0" applyFont="1" applyBorder="1" applyAlignment="1">
      <alignment horizontal="left" vertical="top" wrapText="1"/>
    </xf>
    <xf numFmtId="0" fontId="3" fillId="0" borderId="14" xfId="1" applyFont="1" applyBorder="1" applyAlignment="1" applyProtection="1">
      <alignment horizontal="center" vertical="center"/>
      <protection locked="0"/>
    </xf>
    <xf numFmtId="165" fontId="4" fillId="0" borderId="0" xfId="1" applyNumberFormat="1" applyFont="1" applyBorder="1" applyAlignment="1" applyProtection="1">
      <alignment horizontal="left" vertical="top"/>
      <protection locked="0"/>
    </xf>
    <xf numFmtId="165" fontId="2" fillId="0" borderId="0" xfId="1" applyNumberFormat="1" applyBorder="1" applyAlignment="1" applyProtection="1">
      <alignment horizontal="left"/>
      <protection locked="0"/>
    </xf>
    <xf numFmtId="0" fontId="3" fillId="0" borderId="7" xfId="1" applyFont="1" applyBorder="1" applyAlignment="1" applyProtection="1">
      <alignment horizontal="center" vertical="center" wrapText="1"/>
      <protection locked="0"/>
    </xf>
    <xf numFmtId="0" fontId="24" fillId="0" borderId="68" xfId="0" applyFont="1" applyBorder="1" applyAlignment="1">
      <alignment horizontal="left" vertical="top" wrapText="1"/>
    </xf>
    <xf numFmtId="0" fontId="0" fillId="0" borderId="52" xfId="0" applyBorder="1"/>
    <xf numFmtId="168" fontId="0" fillId="0" borderId="52" xfId="0" applyNumberFormat="1" applyBorder="1"/>
    <xf numFmtId="2" fontId="18" fillId="0" borderId="4" xfId="1" applyNumberFormat="1" applyFont="1" applyBorder="1" applyAlignment="1" applyProtection="1">
      <protection locked="0"/>
    </xf>
    <xf numFmtId="2" fontId="18" fillId="0" borderId="20" xfId="1" applyNumberFormat="1" applyFont="1" applyBorder="1" applyAlignment="1" applyProtection="1">
      <protection locked="0"/>
    </xf>
    <xf numFmtId="43" fontId="18" fillId="5" borderId="5" xfId="1" applyNumberFormat="1" applyFont="1" applyFill="1" applyBorder="1" applyAlignment="1" applyProtection="1">
      <alignment horizontal="center"/>
      <protection locked="0"/>
    </xf>
    <xf numFmtId="2" fontId="18" fillId="0" borderId="76" xfId="1" applyNumberFormat="1" applyFont="1" applyBorder="1" applyAlignment="1" applyProtection="1">
      <protection locked="0"/>
    </xf>
    <xf numFmtId="2" fontId="18" fillId="0" borderId="77" xfId="1" applyNumberFormat="1" applyFont="1" applyBorder="1" applyAlignment="1" applyProtection="1">
      <protection locked="0"/>
    </xf>
    <xf numFmtId="2" fontId="18" fillId="0" borderId="4" xfId="1" applyNumberFormat="1" applyFont="1" applyBorder="1" applyAlignment="1" applyProtection="1">
      <alignment vertical="center"/>
      <protection locked="0"/>
    </xf>
    <xf numFmtId="2" fontId="18" fillId="0" borderId="20" xfId="1" applyNumberFormat="1" applyFont="1" applyBorder="1" applyAlignment="1" applyProtection="1">
      <alignment vertical="center"/>
      <protection locked="0"/>
    </xf>
    <xf numFmtId="2" fontId="18" fillId="0" borderId="76" xfId="1" applyNumberFormat="1" applyFont="1" applyBorder="1" applyAlignment="1" applyProtection="1">
      <alignment vertical="center"/>
      <protection locked="0"/>
    </xf>
    <xf numFmtId="2" fontId="18" fillId="0" borderId="77" xfId="1" applyNumberFormat="1" applyFont="1" applyBorder="1" applyAlignment="1" applyProtection="1">
      <alignment vertical="center"/>
      <protection locked="0"/>
    </xf>
    <xf numFmtId="0" fontId="4" fillId="0" borderId="2" xfId="1" applyFont="1" applyFill="1" applyBorder="1" applyAlignment="1" applyProtection="1">
      <alignment vertical="center" wrapText="1"/>
      <protection locked="0"/>
    </xf>
    <xf numFmtId="17" fontId="2" fillId="0" borderId="0" xfId="1" applyNumberFormat="1" applyBorder="1" applyAlignment="1" applyProtection="1">
      <alignment horizontal="left"/>
      <protection locked="0"/>
    </xf>
    <xf numFmtId="0" fontId="28" fillId="8" borderId="0" xfId="1" applyFont="1" applyFill="1" applyBorder="1" applyAlignment="1" applyProtection="1">
      <alignment horizontal="center"/>
      <protection locked="0"/>
    </xf>
    <xf numFmtId="17" fontId="29" fillId="8" borderId="0" xfId="1" applyNumberFormat="1" applyFont="1" applyFill="1" applyBorder="1" applyAlignment="1" applyProtection="1">
      <alignment horizontal="left"/>
      <protection locked="0"/>
    </xf>
    <xf numFmtId="0" fontId="29" fillId="8" borderId="0" xfId="1" applyFont="1" applyFill="1" applyBorder="1" applyAlignment="1" applyProtection="1">
      <alignment horizontal="left"/>
      <protection locked="0"/>
    </xf>
    <xf numFmtId="0" fontId="2" fillId="8" borderId="0" xfId="1" applyFill="1"/>
    <xf numFmtId="165" fontId="2" fillId="4" borderId="0" xfId="1" applyNumberFormat="1" applyFill="1" applyBorder="1" applyAlignment="1" applyProtection="1">
      <alignment horizontal="center" vertical="center"/>
      <protection locked="0"/>
    </xf>
    <xf numFmtId="170" fontId="2" fillId="0" borderId="0" xfId="1" applyNumberFormat="1" applyFill="1" applyBorder="1" applyAlignment="1" applyProtection="1">
      <alignment horizontal="center" vertical="center"/>
      <protection locked="0"/>
    </xf>
    <xf numFmtId="0" fontId="2" fillId="0" borderId="0" xfId="1" applyBorder="1"/>
    <xf numFmtId="0" fontId="21" fillId="0" borderId="0" xfId="0" applyFont="1"/>
    <xf numFmtId="0" fontId="14" fillId="6" borderId="0" xfId="1" applyFont="1" applyFill="1" applyBorder="1" applyAlignment="1" applyProtection="1">
      <alignment horizontal="center"/>
      <protection locked="0"/>
    </xf>
    <xf numFmtId="165" fontId="2" fillId="4" borderId="13" xfId="1" applyNumberFormat="1" applyFill="1" applyBorder="1" applyAlignment="1" applyProtection="1">
      <alignment horizontal="center" vertical="center"/>
      <protection locked="0"/>
    </xf>
    <xf numFmtId="0" fontId="22" fillId="7" borderId="63" xfId="0" applyFont="1" applyFill="1" applyBorder="1" applyAlignment="1">
      <alignment vertical="center" wrapText="1"/>
    </xf>
    <xf numFmtId="0" fontId="22" fillId="7" borderId="61" xfId="0" applyFont="1" applyFill="1" applyBorder="1" applyAlignment="1">
      <alignment horizontal="center" vertical="center" wrapText="1"/>
    </xf>
    <xf numFmtId="0" fontId="22" fillId="7" borderId="63" xfId="0" applyFont="1" applyFill="1" applyBorder="1" applyAlignment="1">
      <alignment horizontal="center" vertical="center" wrapText="1"/>
    </xf>
    <xf numFmtId="0" fontId="24" fillId="0" borderId="66" xfId="0" applyFont="1" applyBorder="1" applyAlignment="1">
      <alignment horizontal="right" vertical="top" wrapText="1"/>
    </xf>
    <xf numFmtId="49" fontId="18" fillId="6" borderId="3" xfId="1" applyNumberFormat="1" applyFont="1" applyFill="1" applyBorder="1" applyAlignment="1" applyProtection="1">
      <alignment horizontal="center"/>
      <protection locked="0"/>
    </xf>
    <xf numFmtId="49" fontId="24" fillId="0" borderId="68" xfId="0" applyNumberFormat="1" applyFont="1" applyBorder="1" applyAlignment="1">
      <alignment horizontal="left" vertical="top" wrapText="1"/>
    </xf>
    <xf numFmtId="49" fontId="24" fillId="0" borderId="66" xfId="0" applyNumberFormat="1" applyFont="1" applyBorder="1" applyAlignment="1">
      <alignment horizontal="left" vertical="top" wrapText="1"/>
    </xf>
    <xf numFmtId="171" fontId="0" fillId="0" borderId="0" xfId="0" applyNumberFormat="1"/>
    <xf numFmtId="49" fontId="16" fillId="0" borderId="0" xfId="2" applyNumberFormat="1" applyFill="1" applyBorder="1" applyAlignment="1">
      <alignment horizontal="left" vertical="top"/>
    </xf>
    <xf numFmtId="0" fontId="2" fillId="0" borderId="3" xfId="1" applyBorder="1" applyAlignment="1" applyProtection="1">
      <alignment horizontal="center"/>
      <protection locked="0"/>
    </xf>
    <xf numFmtId="0" fontId="2" fillId="0" borderId="8" xfId="1" applyBorder="1" applyAlignment="1" applyProtection="1">
      <alignment horizontal="center"/>
      <protection locked="0"/>
    </xf>
    <xf numFmtId="0" fontId="2" fillId="0" borderId="0" xfId="1" applyAlignment="1" applyProtection="1">
      <protection locked="0"/>
    </xf>
    <xf numFmtId="0" fontId="2" fillId="0" borderId="0" xfId="1" applyAlignment="1" applyProtection="1">
      <protection locked="0"/>
    </xf>
    <xf numFmtId="9" fontId="5" fillId="0" borderId="0" xfId="1" applyNumberFormat="1" applyFont="1" applyBorder="1" applyAlignment="1" applyProtection="1">
      <protection locked="0"/>
    </xf>
    <xf numFmtId="0" fontId="32" fillId="0" borderId="0" xfId="0" applyFont="1"/>
    <xf numFmtId="0" fontId="4" fillId="0" borderId="0" xfId="1" applyFont="1"/>
    <xf numFmtId="0" fontId="16" fillId="0" borderId="0" xfId="2" applyFill="1"/>
    <xf numFmtId="170" fontId="2" fillId="0" borderId="0" xfId="1" applyNumberFormat="1" applyFill="1" applyBorder="1" applyAlignment="1" applyProtection="1">
      <alignment horizontal="center" vertical="center"/>
      <protection locked="0"/>
    </xf>
    <xf numFmtId="0" fontId="1" fillId="0" borderId="0" xfId="0" applyFont="1"/>
    <xf numFmtId="0" fontId="2" fillId="0" borderId="14" xfId="1" applyFont="1" applyBorder="1" applyAlignment="1" applyProtection="1">
      <alignment horizontal="center" vertical="center" wrapText="1"/>
      <protection locked="0"/>
    </xf>
    <xf numFmtId="0" fontId="2" fillId="0" borderId="43" xfId="1" applyFont="1" applyBorder="1" applyAlignment="1" applyProtection="1">
      <alignment horizontal="center" vertical="center" wrapText="1"/>
      <protection locked="0"/>
    </xf>
    <xf numFmtId="0" fontId="33" fillId="9" borderId="0" xfId="0" applyFont="1" applyFill="1"/>
    <xf numFmtId="0" fontId="1" fillId="0" borderId="0" xfId="0" applyFont="1" applyAlignment="1">
      <alignment horizontal="right" vertical="center"/>
    </xf>
    <xf numFmtId="0" fontId="34" fillId="0" borderId="0" xfId="0" quotePrefix="1" applyFont="1" applyAlignment="1">
      <alignment horizontal="right"/>
    </xf>
    <xf numFmtId="0" fontId="1" fillId="9" borderId="0" xfId="0" applyFont="1" applyFill="1"/>
    <xf numFmtId="0" fontId="35" fillId="0" borderId="0" xfId="0" applyFont="1"/>
    <xf numFmtId="0" fontId="35" fillId="0" borderId="0" xfId="0" applyFont="1" applyAlignment="1">
      <alignment horizontal="right" vertical="center"/>
    </xf>
    <xf numFmtId="0" fontId="33" fillId="0" borderId="0" xfId="0" applyFont="1" applyAlignment="1">
      <alignment horizontal="left" vertical="center"/>
    </xf>
    <xf numFmtId="0" fontId="36" fillId="0" borderId="0" xfId="0" applyFont="1" applyAlignment="1">
      <alignment horizontal="right" vertical="center"/>
    </xf>
    <xf numFmtId="0" fontId="36" fillId="0" borderId="0" xfId="0" applyFont="1"/>
    <xf numFmtId="0" fontId="41" fillId="0" borderId="85" xfId="0" applyFont="1" applyBorder="1" applyAlignment="1">
      <alignment horizontal="left" vertical="top" wrapText="1"/>
    </xf>
    <xf numFmtId="1" fontId="41" fillId="0" borderId="85" xfId="0" applyNumberFormat="1" applyFont="1" applyBorder="1" applyAlignment="1">
      <alignment horizontal="center" vertical="top" shrinkToFit="1"/>
    </xf>
    <xf numFmtId="1" fontId="41" fillId="0" borderId="85" xfId="0" applyNumberFormat="1" applyFont="1" applyBorder="1" applyAlignment="1">
      <alignment horizontal="left" vertical="top" indent="3" shrinkToFit="1"/>
    </xf>
    <xf numFmtId="0" fontId="42" fillId="0" borderId="85" xfId="0" applyFont="1" applyBorder="1" applyAlignment="1">
      <alignment horizontal="left" wrapText="1"/>
    </xf>
    <xf numFmtId="1" fontId="43" fillId="0" borderId="85" xfId="0" applyNumberFormat="1" applyFont="1" applyBorder="1" applyAlignment="1">
      <alignment horizontal="center" vertical="top" shrinkToFit="1"/>
    </xf>
    <xf numFmtId="1" fontId="43" fillId="0" borderId="85" xfId="0" applyNumberFormat="1" applyFont="1" applyBorder="1" applyAlignment="1">
      <alignment horizontal="left" vertical="top" indent="3" shrinkToFit="1"/>
    </xf>
    <xf numFmtId="0" fontId="44" fillId="0" borderId="85" xfId="0" applyFont="1" applyBorder="1" applyAlignment="1">
      <alignment horizontal="left" vertical="top" wrapText="1"/>
    </xf>
    <xf numFmtId="0" fontId="44" fillId="0" borderId="86" xfId="0" applyFont="1" applyBorder="1" applyAlignment="1">
      <alignment horizontal="left" vertical="top" wrapText="1"/>
    </xf>
    <xf numFmtId="1" fontId="41" fillId="0" borderId="86" xfId="0" applyNumberFormat="1" applyFont="1" applyBorder="1" applyAlignment="1">
      <alignment horizontal="center" vertical="top" shrinkToFit="1"/>
    </xf>
    <xf numFmtId="1" fontId="41" fillId="0" borderId="86" xfId="0" applyNumberFormat="1" applyFont="1" applyBorder="1" applyAlignment="1">
      <alignment horizontal="left" vertical="top" indent="3" shrinkToFit="1"/>
    </xf>
    <xf numFmtId="0" fontId="41" fillId="0" borderId="86" xfId="0" applyFont="1" applyBorder="1" applyAlignment="1">
      <alignment horizontal="left" vertical="top" wrapText="1"/>
    </xf>
    <xf numFmtId="0" fontId="41" fillId="0" borderId="87" xfId="0" applyFont="1" applyBorder="1" applyAlignment="1">
      <alignment horizontal="left" vertical="top" wrapText="1"/>
    </xf>
    <xf numFmtId="1" fontId="41" fillId="0" borderId="87" xfId="0" applyNumberFormat="1" applyFont="1" applyBorder="1" applyAlignment="1">
      <alignment horizontal="center" vertical="top" shrinkToFit="1"/>
    </xf>
    <xf numFmtId="1" fontId="41" fillId="0" borderId="87" xfId="0" applyNumberFormat="1" applyFont="1" applyBorder="1" applyAlignment="1">
      <alignment horizontal="left" vertical="top" indent="3" shrinkToFit="1"/>
    </xf>
    <xf numFmtId="0" fontId="42" fillId="0" borderId="85" xfId="0" applyFont="1" applyBorder="1" applyAlignment="1">
      <alignment horizontal="left" vertical="center" wrapText="1"/>
    </xf>
    <xf numFmtId="0" fontId="25" fillId="0" borderId="66" xfId="0" applyFont="1" applyBorder="1" applyAlignment="1">
      <alignment horizontal="left" vertical="top" wrapText="1"/>
    </xf>
    <xf numFmtId="0" fontId="22" fillId="7" borderId="62" xfId="0" applyFont="1" applyFill="1" applyBorder="1" applyAlignment="1">
      <alignment vertical="center" wrapText="1"/>
    </xf>
    <xf numFmtId="169" fontId="2" fillId="6" borderId="9" xfId="1" applyNumberFormat="1" applyFill="1" applyBorder="1" applyAlignment="1" applyProtection="1">
      <alignment horizontal="center" vertical="center"/>
      <protection locked="0"/>
    </xf>
    <xf numFmtId="169" fontId="2" fillId="6" borderId="6" xfId="1" applyNumberFormat="1" applyFill="1" applyBorder="1" applyAlignment="1" applyProtection="1">
      <alignment horizontal="center" vertical="center"/>
      <protection locked="0"/>
    </xf>
    <xf numFmtId="169" fontId="2" fillId="6" borderId="10" xfId="1" applyNumberFormat="1" applyFill="1" applyBorder="1" applyAlignment="1" applyProtection="1">
      <alignment horizontal="center" vertical="center"/>
      <protection locked="0"/>
    </xf>
    <xf numFmtId="169" fontId="2" fillId="6" borderId="11" xfId="1" applyNumberFormat="1" applyFill="1" applyBorder="1" applyAlignment="1" applyProtection="1">
      <alignment horizontal="center" vertical="center"/>
      <protection locked="0"/>
    </xf>
    <xf numFmtId="170" fontId="2" fillId="0" borderId="2" xfId="1" applyNumberFormat="1" applyFill="1" applyBorder="1" applyAlignment="1" applyProtection="1">
      <alignment horizontal="center" vertical="center"/>
      <protection locked="0"/>
    </xf>
    <xf numFmtId="170" fontId="2" fillId="0" borderId="0" xfId="1" applyNumberFormat="1" applyFill="1" applyBorder="1" applyAlignment="1" applyProtection="1">
      <alignment horizontal="center" vertical="center"/>
      <protection locked="0"/>
    </xf>
    <xf numFmtId="167" fontId="2" fillId="0" borderId="0" xfId="1" applyNumberFormat="1" applyFill="1" applyBorder="1" applyAlignment="1" applyProtection="1">
      <alignment horizontal="center" vertical="center"/>
      <protection locked="0"/>
    </xf>
    <xf numFmtId="0" fontId="4" fillId="0" borderId="39" xfId="1" applyFont="1" applyBorder="1" applyAlignment="1" applyProtection="1">
      <alignment horizontal="left" vertical="center" wrapText="1"/>
      <protection locked="0"/>
    </xf>
    <xf numFmtId="0" fontId="4" fillId="0" borderId="12" xfId="1" applyFont="1" applyBorder="1" applyAlignment="1" applyProtection="1">
      <alignment horizontal="left" vertical="center" wrapText="1"/>
      <protection locked="0"/>
    </xf>
    <xf numFmtId="0" fontId="4" fillId="0" borderId="37" xfId="1" applyFont="1" applyBorder="1" applyAlignment="1" applyProtection="1">
      <alignment horizontal="left" vertical="center" wrapText="1"/>
      <protection locked="0"/>
    </xf>
    <xf numFmtId="0" fontId="4" fillId="0" borderId="40" xfId="1" applyFont="1" applyBorder="1" applyAlignment="1" applyProtection="1">
      <alignment horizontal="left" vertical="center" wrapText="1"/>
      <protection locked="0"/>
    </xf>
    <xf numFmtId="0" fontId="4" fillId="0" borderId="1" xfId="1" applyFont="1" applyBorder="1" applyAlignment="1" applyProtection="1">
      <alignment horizontal="left" vertical="center" wrapText="1"/>
      <protection locked="0"/>
    </xf>
    <xf numFmtId="0" fontId="4" fillId="0" borderId="38" xfId="1" applyFont="1" applyBorder="1" applyAlignment="1" applyProtection="1">
      <alignment horizontal="left" vertical="center" wrapText="1"/>
      <protection locked="0"/>
    </xf>
    <xf numFmtId="14" fontId="2" fillId="6" borderId="42" xfId="1" applyNumberFormat="1" applyFill="1" applyBorder="1" applyAlignment="1" applyProtection="1">
      <alignment horizontal="center" vertical="center" wrapText="1"/>
      <protection locked="0"/>
    </xf>
    <xf numFmtId="14" fontId="2" fillId="6" borderId="46" xfId="1" applyNumberFormat="1" applyFill="1" applyBorder="1" applyAlignment="1" applyProtection="1">
      <alignment horizontal="center" vertical="center" wrapText="1"/>
      <protection locked="0"/>
    </xf>
    <xf numFmtId="168" fontId="2" fillId="6" borderId="42" xfId="1" applyNumberFormat="1" applyFill="1" applyBorder="1" applyAlignment="1" applyProtection="1">
      <alignment horizontal="center" vertical="center" wrapText="1"/>
      <protection locked="0"/>
    </xf>
    <xf numFmtId="168" fontId="2" fillId="6" borderId="46" xfId="1" applyNumberFormat="1" applyFill="1" applyBorder="1" applyAlignment="1" applyProtection="1">
      <alignment horizontal="center" vertical="center" wrapText="1"/>
      <protection locked="0"/>
    </xf>
    <xf numFmtId="14" fontId="4" fillId="6" borderId="53" xfId="1" applyNumberFormat="1" applyFont="1" applyFill="1" applyBorder="1" applyAlignment="1" applyProtection="1">
      <alignment horizontal="center" vertical="center" wrapText="1"/>
      <protection locked="0"/>
    </xf>
    <xf numFmtId="14" fontId="4" fillId="6" borderId="5" xfId="1" applyNumberFormat="1" applyFont="1" applyFill="1" applyBorder="1" applyAlignment="1" applyProtection="1">
      <alignment horizontal="center" vertical="center" wrapText="1"/>
      <protection locked="0"/>
    </xf>
    <xf numFmtId="14" fontId="4" fillId="6" borderId="54" xfId="1" applyNumberFormat="1" applyFont="1" applyFill="1" applyBorder="1" applyAlignment="1" applyProtection="1">
      <alignment horizontal="center" vertical="center" wrapText="1"/>
      <protection locked="0"/>
    </xf>
    <xf numFmtId="49" fontId="4" fillId="6" borderId="9" xfId="1" applyNumberFormat="1" applyFont="1" applyFill="1" applyBorder="1" applyAlignment="1" applyProtection="1">
      <alignment horizontal="center" vertical="center"/>
      <protection locked="0"/>
    </xf>
    <xf numFmtId="49" fontId="4" fillId="6" borderId="6" xfId="1" applyNumberFormat="1" applyFont="1" applyFill="1" applyBorder="1" applyAlignment="1" applyProtection="1">
      <alignment horizontal="center" vertical="center"/>
      <protection locked="0"/>
    </xf>
    <xf numFmtId="49" fontId="4" fillId="6" borderId="10" xfId="1" applyNumberFormat="1" applyFont="1" applyFill="1" applyBorder="1" applyAlignment="1" applyProtection="1">
      <alignment horizontal="center" vertical="center"/>
      <protection locked="0"/>
    </xf>
    <xf numFmtId="49" fontId="4" fillId="6" borderId="11" xfId="1" applyNumberFormat="1" applyFont="1" applyFill="1" applyBorder="1" applyAlignment="1" applyProtection="1">
      <alignment horizontal="center" vertical="center"/>
      <protection locked="0"/>
    </xf>
    <xf numFmtId="0" fontId="2" fillId="5" borderId="9" xfId="1" applyNumberFormat="1" applyFill="1" applyBorder="1" applyAlignment="1" applyProtection="1">
      <alignment horizontal="center" vertical="center"/>
      <protection locked="0"/>
    </xf>
    <xf numFmtId="0" fontId="2" fillId="5" borderId="12" xfId="1" applyNumberFormat="1" applyFill="1" applyBorder="1" applyAlignment="1" applyProtection="1">
      <alignment horizontal="center" vertical="center"/>
      <protection locked="0"/>
    </xf>
    <xf numFmtId="0" fontId="2" fillId="5" borderId="6" xfId="1" applyNumberFormat="1" applyFill="1" applyBorder="1" applyAlignment="1" applyProtection="1">
      <alignment horizontal="center" vertical="center"/>
      <protection locked="0"/>
    </xf>
    <xf numFmtId="0" fontId="2" fillId="5" borderId="10" xfId="1" applyNumberFormat="1" applyFill="1" applyBorder="1" applyAlignment="1" applyProtection="1">
      <alignment horizontal="center" vertical="center"/>
      <protection locked="0"/>
    </xf>
    <xf numFmtId="0" fontId="2" fillId="5" borderId="1" xfId="1" applyNumberFormat="1" applyFill="1" applyBorder="1" applyAlignment="1" applyProtection="1">
      <alignment horizontal="center" vertical="center"/>
      <protection locked="0"/>
    </xf>
    <xf numFmtId="0" fontId="2" fillId="5" borderId="11" xfId="1" applyNumberFormat="1" applyFill="1" applyBorder="1" applyAlignment="1" applyProtection="1">
      <alignment horizontal="center" vertical="center"/>
      <protection locked="0"/>
    </xf>
    <xf numFmtId="0" fontId="4" fillId="0" borderId="5" xfId="1" applyFont="1" applyBorder="1" applyAlignment="1" applyProtection="1">
      <protection locked="0"/>
    </xf>
    <xf numFmtId="167" fontId="2" fillId="5" borderId="3" xfId="1" applyNumberFormat="1" applyFill="1" applyBorder="1" applyAlignment="1" applyProtection="1">
      <alignment horizontal="right"/>
    </xf>
    <xf numFmtId="167" fontId="2" fillId="5" borderId="8" xfId="1" applyNumberFormat="1" applyFill="1" applyBorder="1" applyAlignment="1" applyProtection="1">
      <alignment horizontal="right"/>
    </xf>
    <xf numFmtId="1" fontId="2" fillId="5" borderId="14" xfId="1" applyNumberFormat="1" applyFill="1" applyBorder="1" applyAlignment="1" applyProtection="1">
      <alignment horizontal="center" vertical="center"/>
      <protection locked="0"/>
    </xf>
    <xf numFmtId="1" fontId="2" fillId="5" borderId="7" xfId="1" applyNumberFormat="1" applyFill="1" applyBorder="1" applyAlignment="1" applyProtection="1">
      <alignment horizontal="center" vertical="center"/>
      <protection locked="0"/>
    </xf>
    <xf numFmtId="1" fontId="2" fillId="5" borderId="9" xfId="1" applyNumberFormat="1" applyFill="1" applyBorder="1" applyAlignment="1" applyProtection="1">
      <alignment horizontal="center" vertical="center"/>
      <protection locked="0"/>
    </xf>
    <xf numFmtId="1" fontId="2" fillId="5" borderId="6" xfId="1" applyNumberFormat="1" applyFill="1" applyBorder="1" applyAlignment="1" applyProtection="1">
      <alignment horizontal="center" vertical="center"/>
      <protection locked="0"/>
    </xf>
    <xf numFmtId="1" fontId="2" fillId="5" borderId="10" xfId="1" applyNumberFormat="1" applyFill="1" applyBorder="1" applyAlignment="1" applyProtection="1">
      <alignment horizontal="center" vertical="center"/>
      <protection locked="0"/>
    </xf>
    <xf numFmtId="1" fontId="2" fillId="5" borderId="11" xfId="1" applyNumberFormat="1" applyFill="1" applyBorder="1" applyAlignment="1" applyProtection="1">
      <alignment horizontal="center" vertical="center"/>
      <protection locked="0"/>
    </xf>
    <xf numFmtId="0" fontId="2" fillId="5" borderId="14" xfId="1" applyNumberFormat="1" applyFill="1" applyBorder="1" applyAlignment="1" applyProtection="1">
      <alignment horizontal="center" vertical="center"/>
      <protection locked="0"/>
    </xf>
    <xf numFmtId="0" fontId="4" fillId="0" borderId="32" xfId="1" applyFont="1" applyBorder="1" applyAlignment="1" applyProtection="1">
      <alignment horizontal="center" vertical="center" wrapText="1"/>
      <protection locked="0"/>
    </xf>
    <xf numFmtId="0" fontId="4" fillId="0" borderId="34" xfId="1" applyFont="1" applyBorder="1" applyAlignment="1" applyProtection="1">
      <alignment horizontal="center" vertical="center" wrapText="1"/>
      <protection locked="0"/>
    </xf>
    <xf numFmtId="0" fontId="4" fillId="0" borderId="2" xfId="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32"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0" fontId="4" fillId="0" borderId="10" xfId="1" quotePrefix="1" applyFont="1" applyBorder="1" applyAlignment="1" applyProtection="1">
      <alignment horizontal="center" vertical="center"/>
      <protection locked="0"/>
    </xf>
    <xf numFmtId="0" fontId="4" fillId="0" borderId="11" xfId="1" quotePrefix="1" applyFont="1" applyBorder="1" applyAlignment="1" applyProtection="1">
      <alignment horizontal="center" vertical="center"/>
      <protection locked="0"/>
    </xf>
    <xf numFmtId="0" fontId="4" fillId="0" borderId="2" xfId="1" quotePrefix="1" applyFont="1" applyBorder="1" applyAlignment="1" applyProtection="1">
      <alignment horizontal="center" vertical="center"/>
      <protection locked="0"/>
    </xf>
    <xf numFmtId="0" fontId="4" fillId="0" borderId="13" xfId="1" quotePrefix="1" applyFont="1" applyBorder="1" applyAlignment="1" applyProtection="1">
      <alignment horizontal="center" vertical="center"/>
      <protection locked="0"/>
    </xf>
    <xf numFmtId="0" fontId="2" fillId="0" borderId="2" xfId="1" applyBorder="1" applyAlignment="1" applyProtection="1">
      <alignment horizontal="center" vertical="center"/>
      <protection locked="0"/>
    </xf>
    <xf numFmtId="0" fontId="2" fillId="0" borderId="0" xfId="1" applyBorder="1" applyAlignment="1" applyProtection="1">
      <alignment horizontal="center" vertical="center"/>
      <protection locked="0"/>
    </xf>
    <xf numFmtId="0" fontId="2" fillId="0" borderId="13" xfId="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49" fontId="2" fillId="6" borderId="6" xfId="1" applyNumberFormat="1" applyFill="1" applyBorder="1" applyAlignment="1" applyProtection="1">
      <alignment horizontal="center" vertical="center"/>
      <protection locked="0"/>
    </xf>
    <xf numFmtId="49" fontId="2" fillId="6" borderId="10" xfId="1" applyNumberFormat="1" applyFill="1" applyBorder="1" applyAlignment="1" applyProtection="1">
      <alignment horizontal="center" vertical="center"/>
      <protection locked="0"/>
    </xf>
    <xf numFmtId="49" fontId="2" fillId="6" borderId="11" xfId="1" applyNumberFormat="1" applyFill="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4" fontId="4" fillId="6" borderId="42" xfId="1" applyNumberFormat="1" applyFont="1" applyFill="1" applyBorder="1" applyAlignment="1" applyProtection="1">
      <alignment horizontal="center" vertical="center" wrapText="1"/>
      <protection locked="0"/>
    </xf>
    <xf numFmtId="14" fontId="4" fillId="6" borderId="46" xfId="1" applyNumberFormat="1" applyFont="1" applyFill="1" applyBorder="1" applyAlignment="1" applyProtection="1">
      <alignment horizontal="center" vertical="center" wrapText="1"/>
      <protection locked="0"/>
    </xf>
    <xf numFmtId="14" fontId="4" fillId="6" borderId="14" xfId="1" applyNumberFormat="1" applyFont="1" applyFill="1" applyBorder="1" applyAlignment="1" applyProtection="1">
      <alignment horizontal="center" vertical="center" wrapText="1"/>
      <protection locked="0"/>
    </xf>
    <xf numFmtId="14" fontId="4" fillId="6" borderId="7" xfId="1" applyNumberFormat="1" applyFont="1" applyFill="1" applyBorder="1" applyAlignment="1" applyProtection="1">
      <alignment horizontal="center" vertical="center" wrapText="1"/>
      <protection locked="0"/>
    </xf>
    <xf numFmtId="14" fontId="2" fillId="6" borderId="83" xfId="1" applyNumberFormat="1" applyFill="1" applyBorder="1" applyAlignment="1" applyProtection="1">
      <alignment horizontal="center" vertical="center" wrapText="1"/>
      <protection locked="0"/>
    </xf>
    <xf numFmtId="14" fontId="2" fillId="6" borderId="84" xfId="1" applyNumberFormat="1" applyFill="1" applyBorder="1" applyAlignment="1" applyProtection="1">
      <alignment horizontal="center" vertical="center" wrapText="1"/>
      <protection locked="0"/>
    </xf>
    <xf numFmtId="168" fontId="2" fillId="6" borderId="83" xfId="1" applyNumberFormat="1" applyFill="1" applyBorder="1" applyAlignment="1" applyProtection="1">
      <alignment horizontal="center" vertical="center" wrapText="1"/>
      <protection locked="0"/>
    </xf>
    <xf numFmtId="168" fontId="2" fillId="6" borderId="84" xfId="1" applyNumberFormat="1" applyFill="1" applyBorder="1" applyAlignment="1" applyProtection="1">
      <alignment horizontal="center" vertical="center" wrapText="1"/>
      <protection locked="0"/>
    </xf>
    <xf numFmtId="0" fontId="18" fillId="0" borderId="14" xfId="1" applyFont="1" applyBorder="1" applyAlignment="1" applyProtection="1">
      <alignment horizontal="center" vertical="center" wrapText="1"/>
      <protection locked="0"/>
    </xf>
    <xf numFmtId="0" fontId="18" fillId="0" borderId="7" xfId="1" applyFont="1" applyBorder="1" applyAlignment="1" applyProtection="1">
      <alignment horizontal="center" vertical="center" wrapText="1"/>
      <protection locked="0"/>
    </xf>
    <xf numFmtId="0" fontId="18" fillId="0" borderId="9" xfId="1" applyFont="1" applyBorder="1" applyAlignment="1" applyProtection="1">
      <alignment horizontal="center" vertical="center"/>
      <protection locked="0"/>
    </xf>
    <xf numFmtId="0" fontId="18" fillId="0" borderId="6" xfId="1" applyFont="1" applyBorder="1" applyAlignment="1" applyProtection="1">
      <alignment horizontal="center" vertical="center"/>
      <protection locked="0"/>
    </xf>
    <xf numFmtId="0" fontId="18" fillId="0" borderId="10" xfId="1" applyFont="1" applyBorder="1" applyAlignment="1" applyProtection="1">
      <alignment horizontal="center" vertical="center"/>
      <protection locked="0"/>
    </xf>
    <xf numFmtId="0" fontId="18" fillId="0" borderId="11" xfId="1" applyFont="1" applyBorder="1" applyAlignment="1" applyProtection="1">
      <alignment horizontal="center" vertical="center"/>
      <protection locked="0"/>
    </xf>
    <xf numFmtId="0" fontId="18" fillId="0" borderId="39" xfId="1" applyFont="1" applyBorder="1" applyAlignment="1" applyProtection="1">
      <alignment horizontal="center" vertical="center"/>
      <protection locked="0"/>
    </xf>
    <xf numFmtId="0" fontId="18" fillId="0" borderId="12" xfId="1" applyFont="1" applyBorder="1" applyAlignment="1" applyProtection="1">
      <alignment horizontal="center" vertical="center"/>
      <protection locked="0"/>
    </xf>
    <xf numFmtId="0" fontId="18" fillId="0" borderId="40" xfId="1" applyFont="1" applyBorder="1" applyAlignment="1" applyProtection="1">
      <alignment horizontal="center" vertical="center"/>
      <protection locked="0"/>
    </xf>
    <xf numFmtId="0" fontId="18" fillId="0" borderId="1" xfId="1" applyFont="1" applyBorder="1" applyAlignment="1" applyProtection="1">
      <alignment horizontal="center" vertical="center"/>
      <protection locked="0"/>
    </xf>
    <xf numFmtId="0" fontId="18" fillId="0" borderId="19" xfId="1" applyFont="1" applyBorder="1" applyAlignment="1" applyProtection="1">
      <alignment horizontal="left"/>
      <protection locked="0"/>
    </xf>
    <xf numFmtId="0" fontId="18" fillId="0" borderId="4" xfId="1" applyFont="1" applyBorder="1" applyAlignment="1" applyProtection="1">
      <alignment horizontal="left"/>
      <protection locked="0"/>
    </xf>
    <xf numFmtId="0" fontId="18" fillId="0" borderId="8" xfId="1" applyFont="1" applyBorder="1" applyAlignment="1" applyProtection="1">
      <alignment horizontal="left"/>
      <protection locked="0"/>
    </xf>
    <xf numFmtId="0" fontId="18" fillId="2" borderId="19" xfId="1" applyFont="1" applyFill="1" applyBorder="1" applyAlignment="1" applyProtection="1">
      <alignment horizontal="right"/>
      <protection locked="0"/>
    </xf>
    <xf numFmtId="0" fontId="18" fillId="2" borderId="4" xfId="1" applyFont="1" applyFill="1" applyBorder="1" applyAlignment="1" applyProtection="1">
      <alignment horizontal="right"/>
      <protection locked="0"/>
    </xf>
    <xf numFmtId="0" fontId="18" fillId="2" borderId="8" xfId="1" applyFont="1" applyFill="1" applyBorder="1" applyAlignment="1" applyProtection="1">
      <alignment horizontal="right"/>
      <protection locked="0"/>
    </xf>
    <xf numFmtId="0" fontId="18" fillId="0" borderId="37" xfId="1" applyFont="1" applyBorder="1" applyAlignment="1" applyProtection="1">
      <alignment horizontal="center" vertical="center"/>
      <protection locked="0"/>
    </xf>
    <xf numFmtId="0" fontId="18" fillId="0" borderId="38" xfId="1" applyFont="1" applyBorder="1" applyAlignment="1" applyProtection="1">
      <alignment horizontal="center" vertical="center"/>
      <protection locked="0"/>
    </xf>
    <xf numFmtId="0" fontId="18" fillId="0" borderId="14" xfId="1" applyFont="1" applyBorder="1" applyAlignment="1" applyProtection="1">
      <alignment horizontal="center" wrapText="1"/>
      <protection locked="0"/>
    </xf>
    <xf numFmtId="0" fontId="18" fillId="0" borderId="7" xfId="1" applyFont="1" applyBorder="1" applyAlignment="1" applyProtection="1">
      <alignment horizontal="center" wrapText="1"/>
      <protection locked="0"/>
    </xf>
    <xf numFmtId="0" fontId="18" fillId="0" borderId="19" xfId="1" applyFont="1" applyBorder="1" applyAlignment="1" applyProtection="1">
      <alignment horizontal="left" vertical="center"/>
      <protection locked="0"/>
    </xf>
    <xf numFmtId="0" fontId="18" fillId="0" borderId="4" xfId="1" applyFont="1" applyBorder="1" applyAlignment="1" applyProtection="1">
      <alignment horizontal="left" vertical="center"/>
      <protection locked="0"/>
    </xf>
    <xf numFmtId="0" fontId="18" fillId="0" borderId="8" xfId="1" applyFont="1" applyBorder="1" applyAlignment="1" applyProtection="1">
      <alignment horizontal="left" vertical="center"/>
      <protection locked="0"/>
    </xf>
    <xf numFmtId="14" fontId="18" fillId="0" borderId="3" xfId="1" applyNumberFormat="1" applyFont="1" applyBorder="1" applyAlignment="1" applyProtection="1">
      <alignment horizontal="center" vertical="center"/>
      <protection locked="0"/>
    </xf>
    <xf numFmtId="14" fontId="18" fillId="0" borderId="8" xfId="1" applyNumberFormat="1" applyFont="1" applyBorder="1" applyAlignment="1" applyProtection="1">
      <alignment horizontal="center" vertical="center"/>
      <protection locked="0"/>
    </xf>
    <xf numFmtId="14" fontId="20" fillId="5" borderId="3" xfId="1" applyNumberFormat="1" applyFont="1" applyFill="1" applyBorder="1" applyAlignment="1" applyProtection="1">
      <alignment horizontal="center"/>
      <protection locked="0"/>
    </xf>
    <xf numFmtId="14" fontId="20" fillId="5" borderId="8" xfId="1" applyNumberFormat="1" applyFont="1" applyFill="1" applyBorder="1" applyAlignment="1" applyProtection="1">
      <alignment horizontal="center"/>
      <protection locked="0"/>
    </xf>
    <xf numFmtId="14" fontId="18" fillId="0" borderId="3" xfId="1" applyNumberFormat="1" applyFont="1" applyBorder="1" applyAlignment="1" applyProtection="1">
      <alignment horizontal="center"/>
      <protection locked="0"/>
    </xf>
    <xf numFmtId="14" fontId="18" fillId="0" borderId="8" xfId="1" applyNumberFormat="1" applyFont="1" applyBorder="1" applyAlignment="1" applyProtection="1">
      <alignment horizontal="center"/>
      <protection locked="0"/>
    </xf>
    <xf numFmtId="0" fontId="18" fillId="2" borderId="21" xfId="1" applyFont="1" applyFill="1" applyBorder="1" applyAlignment="1" applyProtection="1">
      <alignment horizontal="right"/>
      <protection locked="0"/>
    </xf>
    <xf numFmtId="0" fontId="18" fillId="2" borderId="22" xfId="1" applyFont="1" applyFill="1" applyBorder="1" applyAlignment="1" applyProtection="1">
      <alignment horizontal="right"/>
      <protection locked="0"/>
    </xf>
    <xf numFmtId="0" fontId="18" fillId="2" borderId="23" xfId="1" applyFont="1" applyFill="1" applyBorder="1" applyAlignment="1" applyProtection="1">
      <alignment horizontal="right"/>
      <protection locked="0"/>
    </xf>
    <xf numFmtId="0" fontId="20" fillId="5" borderId="19" xfId="1" applyFont="1" applyFill="1" applyBorder="1" applyAlignment="1" applyProtection="1">
      <alignment horizontal="left"/>
      <protection locked="0"/>
    </xf>
    <xf numFmtId="0" fontId="20" fillId="5" borderId="4" xfId="1" applyFont="1" applyFill="1" applyBorder="1" applyAlignment="1" applyProtection="1">
      <alignment horizontal="left"/>
      <protection locked="0"/>
    </xf>
    <xf numFmtId="0" fontId="20" fillId="5" borderId="8" xfId="1" applyFont="1" applyFill="1" applyBorder="1" applyAlignment="1" applyProtection="1">
      <alignment horizontal="left"/>
      <protection locked="0"/>
    </xf>
    <xf numFmtId="0" fontId="11" fillId="0" borderId="28" xfId="1" applyFont="1" applyBorder="1" applyAlignment="1" applyProtection="1">
      <alignment horizontal="center"/>
      <protection locked="0"/>
    </xf>
    <xf numFmtId="0" fontId="5" fillId="0" borderId="0" xfId="1" applyFont="1" applyAlignment="1" applyProtection="1">
      <alignment horizontal="left" vertical="center"/>
      <protection locked="0"/>
    </xf>
    <xf numFmtId="0" fontId="15" fillId="0" borderId="0" xfId="1" applyFont="1" applyAlignment="1" applyProtection="1">
      <alignment horizontal="center"/>
      <protection locked="0"/>
    </xf>
    <xf numFmtId="0" fontId="10" fillId="0" borderId="16" xfId="1" applyFont="1" applyBorder="1" applyAlignment="1" applyProtection="1">
      <alignment horizontal="left" vertical="center"/>
      <protection locked="0"/>
    </xf>
    <xf numFmtId="0" fontId="10" fillId="0" borderId="17" xfId="1" applyFont="1" applyBorder="1" applyAlignment="1" applyProtection="1">
      <alignment horizontal="left" vertical="center"/>
      <protection locked="0"/>
    </xf>
    <xf numFmtId="0" fontId="10" fillId="0" borderId="18" xfId="1" applyFont="1" applyBorder="1" applyAlignment="1" applyProtection="1">
      <alignment horizontal="left" vertical="center"/>
      <protection locked="0"/>
    </xf>
    <xf numFmtId="0" fontId="3" fillId="2" borderId="19"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49" fontId="5" fillId="0" borderId="0" xfId="1" applyNumberFormat="1" applyFont="1" applyBorder="1" applyAlignment="1" applyProtection="1">
      <alignment horizontal="left" vertical="center"/>
      <protection locked="0"/>
    </xf>
    <xf numFmtId="2" fontId="18" fillId="0" borderId="26" xfId="1" applyNumberFormat="1" applyFont="1" applyBorder="1" applyAlignment="1" applyProtection="1">
      <alignment horizontal="center"/>
      <protection locked="0"/>
    </xf>
    <xf numFmtId="2" fontId="18" fillId="0" borderId="75" xfId="1" applyNumberFormat="1" applyFont="1" applyBorder="1" applyAlignment="1" applyProtection="1">
      <alignment horizontal="center"/>
      <protection locked="0"/>
    </xf>
    <xf numFmtId="2" fontId="18" fillId="0" borderId="27" xfId="1" applyNumberFormat="1" applyFont="1" applyBorder="1" applyAlignment="1" applyProtection="1">
      <alignment horizontal="center"/>
      <protection locked="0"/>
    </xf>
    <xf numFmtId="0" fontId="18" fillId="2" borderId="21" xfId="1" applyFont="1" applyFill="1" applyBorder="1" applyAlignment="1" applyProtection="1">
      <alignment horizontal="right" vertical="center"/>
      <protection locked="0"/>
    </xf>
    <xf numFmtId="0" fontId="18" fillId="2" borderId="22" xfId="1" applyFont="1" applyFill="1" applyBorder="1" applyAlignment="1" applyProtection="1">
      <alignment horizontal="right" vertical="center"/>
      <protection locked="0"/>
    </xf>
    <xf numFmtId="0" fontId="18" fillId="2" borderId="23" xfId="1" applyFont="1" applyFill="1" applyBorder="1" applyAlignment="1" applyProtection="1">
      <alignment horizontal="right" vertical="center"/>
      <protection locked="0"/>
    </xf>
    <xf numFmtId="2" fontId="18" fillId="0" borderId="26" xfId="1" applyNumberFormat="1" applyFont="1" applyBorder="1" applyAlignment="1" applyProtection="1">
      <alignment horizontal="center" vertical="center"/>
      <protection locked="0"/>
    </xf>
    <xf numFmtId="2" fontId="18" fillId="0" borderId="75" xfId="1" applyNumberFormat="1" applyFont="1" applyBorder="1" applyAlignment="1" applyProtection="1">
      <alignment horizontal="center" vertical="center"/>
      <protection locked="0"/>
    </xf>
    <xf numFmtId="2" fontId="18" fillId="0" borderId="27" xfId="1" applyNumberFormat="1" applyFont="1" applyBorder="1" applyAlignment="1" applyProtection="1">
      <alignment horizontal="center" vertical="center"/>
      <protection locked="0"/>
    </xf>
    <xf numFmtId="0" fontId="2" fillId="0" borderId="0" xfId="1" applyAlignment="1" applyProtection="1">
      <alignment horizontal="left"/>
      <protection locked="0"/>
    </xf>
    <xf numFmtId="166" fontId="4" fillId="0" borderId="0" xfId="1" applyNumberFormat="1" applyFont="1" applyBorder="1" applyAlignment="1" applyProtection="1">
      <alignment horizontal="left"/>
      <protection locked="0"/>
    </xf>
    <xf numFmtId="44" fontId="2" fillId="5" borderId="3" xfId="1" applyNumberFormat="1" applyFill="1" applyBorder="1" applyAlignment="1" applyProtection="1">
      <alignment horizontal="right"/>
    </xf>
    <xf numFmtId="44" fontId="2" fillId="5" borderId="8" xfId="1" applyNumberFormat="1" applyFill="1" applyBorder="1" applyAlignment="1" applyProtection="1">
      <alignment horizontal="right"/>
    </xf>
    <xf numFmtId="0" fontId="2" fillId="0" borderId="3" xfId="1" applyBorder="1" applyAlignment="1" applyProtection="1">
      <alignment horizontal="center"/>
      <protection locked="0"/>
    </xf>
    <xf numFmtId="0" fontId="2" fillId="0" borderId="8" xfId="1" applyBorder="1" applyAlignment="1" applyProtection="1">
      <alignment horizontal="center"/>
      <protection locked="0"/>
    </xf>
    <xf numFmtId="0" fontId="3" fillId="0" borderId="9" xfId="1" applyFont="1" applyBorder="1" applyAlignment="1" applyProtection="1">
      <alignment vertical="center" wrapText="1"/>
      <protection locked="0"/>
    </xf>
    <xf numFmtId="0" fontId="3" fillId="0" borderId="12" xfId="1" applyFont="1" applyBorder="1" applyAlignment="1" applyProtection="1">
      <alignment vertical="center" wrapText="1"/>
      <protection locked="0"/>
    </xf>
    <xf numFmtId="0" fontId="3" fillId="0" borderId="6" xfId="1" applyFont="1" applyBorder="1" applyAlignment="1" applyProtection="1">
      <alignment vertical="center" wrapText="1"/>
      <protection locked="0"/>
    </xf>
    <xf numFmtId="0" fontId="2" fillId="0" borderId="10" xfId="1" applyBorder="1" applyAlignment="1" applyProtection="1">
      <alignment vertical="center" wrapText="1"/>
      <protection locked="0"/>
    </xf>
    <xf numFmtId="0" fontId="2" fillId="0" borderId="1" xfId="1" applyBorder="1" applyAlignment="1" applyProtection="1">
      <alignment vertical="center" wrapText="1"/>
      <protection locked="0"/>
    </xf>
    <xf numFmtId="0" fontId="2" fillId="0" borderId="11" xfId="1" applyBorder="1" applyAlignment="1" applyProtection="1">
      <alignment vertical="center" wrapText="1"/>
      <protection locked="0"/>
    </xf>
    <xf numFmtId="167" fontId="14" fillId="5" borderId="5" xfId="1" applyNumberFormat="1" applyFont="1" applyFill="1" applyBorder="1" applyAlignment="1" applyProtection="1">
      <alignment horizontal="right" wrapText="1"/>
    </xf>
    <xf numFmtId="0" fontId="14" fillId="5" borderId="5" xfId="1" applyFont="1" applyFill="1" applyBorder="1" applyAlignment="1" applyProtection="1">
      <alignment horizontal="right" wrapText="1"/>
    </xf>
    <xf numFmtId="0" fontId="11" fillId="5" borderId="5" xfId="1" applyFont="1" applyFill="1" applyBorder="1" applyAlignment="1" applyProtection="1">
      <alignment horizontal="right" wrapText="1"/>
    </xf>
    <xf numFmtId="0" fontId="2" fillId="4" borderId="5" xfId="1" applyFill="1" applyBorder="1" applyAlignment="1" applyProtection="1">
      <alignment wrapText="1"/>
      <protection locked="0"/>
    </xf>
    <xf numFmtId="14" fontId="4" fillId="6" borderId="55" xfId="1" applyNumberFormat="1" applyFont="1" applyFill="1" applyBorder="1" applyAlignment="1" applyProtection="1">
      <alignment horizontal="center" vertical="center" wrapText="1"/>
      <protection locked="0"/>
    </xf>
    <xf numFmtId="14" fontId="4" fillId="6" borderId="56" xfId="1" applyNumberFormat="1" applyFont="1" applyFill="1" applyBorder="1" applyAlignment="1" applyProtection="1">
      <alignment horizontal="center" vertical="center" wrapText="1"/>
      <protection locked="0"/>
    </xf>
    <xf numFmtId="14" fontId="4" fillId="6" borderId="57" xfId="1" applyNumberFormat="1" applyFont="1" applyFill="1" applyBorder="1" applyAlignment="1" applyProtection="1">
      <alignment horizontal="center" vertical="center" wrapText="1"/>
      <protection locked="0"/>
    </xf>
    <xf numFmtId="167" fontId="2" fillId="5" borderId="9" xfId="1" applyNumberFormat="1" applyFill="1" applyBorder="1" applyAlignment="1" applyProtection="1">
      <alignment horizontal="center" vertical="center"/>
    </xf>
    <xf numFmtId="167" fontId="2" fillId="5" borderId="12" xfId="1" applyNumberFormat="1" applyFill="1" applyBorder="1" applyAlignment="1" applyProtection="1">
      <alignment horizontal="center" vertical="center"/>
    </xf>
    <xf numFmtId="0" fontId="4" fillId="0" borderId="3" xfId="1" applyFont="1" applyBorder="1" applyAlignment="1" applyProtection="1">
      <alignment horizontal="left"/>
      <protection locked="0"/>
    </xf>
    <xf numFmtId="0" fontId="4" fillId="0" borderId="4" xfId="1" applyFont="1" applyBorder="1" applyAlignment="1" applyProtection="1">
      <alignment horizontal="left"/>
      <protection locked="0"/>
    </xf>
    <xf numFmtId="0" fontId="4" fillId="0" borderId="8" xfId="1" applyFont="1" applyBorder="1" applyAlignment="1" applyProtection="1">
      <alignment horizontal="left"/>
      <protection locked="0"/>
    </xf>
    <xf numFmtId="0" fontId="4" fillId="3" borderId="79" xfId="1" applyFont="1" applyFill="1" applyBorder="1" applyAlignment="1" applyProtection="1">
      <alignment horizontal="center" vertical="center" wrapText="1"/>
      <protection locked="0"/>
    </xf>
    <xf numFmtId="0" fontId="2" fillId="3" borderId="79" xfId="1" applyFill="1" applyBorder="1" applyAlignment="1" applyProtection="1">
      <alignment horizontal="center" vertical="center" wrapText="1"/>
      <protection locked="0"/>
    </xf>
    <xf numFmtId="0" fontId="2" fillId="3" borderId="0" xfId="1" applyFill="1" applyBorder="1" applyAlignment="1" applyProtection="1">
      <alignment horizontal="center" vertical="center" wrapText="1"/>
      <protection locked="0"/>
    </xf>
    <xf numFmtId="0" fontId="2" fillId="3" borderId="80" xfId="1" applyFill="1" applyBorder="1" applyAlignment="1" applyProtection="1">
      <alignment horizontal="center" vertical="center" wrapText="1"/>
      <protection locked="0"/>
    </xf>
    <xf numFmtId="0" fontId="2" fillId="5" borderId="8" xfId="1" applyFill="1" applyBorder="1" applyAlignment="1" applyProtection="1">
      <alignment horizontal="right"/>
    </xf>
    <xf numFmtId="0" fontId="2" fillId="0" borderId="5" xfId="1" applyBorder="1" applyAlignment="1" applyProtection="1">
      <alignment horizontal="right"/>
      <protection locked="0"/>
    </xf>
    <xf numFmtId="0" fontId="3" fillId="0" borderId="3" xfId="1" applyFont="1" applyBorder="1" applyAlignment="1" applyProtection="1">
      <alignment horizontal="left"/>
      <protection locked="0"/>
    </xf>
    <xf numFmtId="0" fontId="3" fillId="0" borderId="4" xfId="1" applyFont="1" applyBorder="1" applyAlignment="1" applyProtection="1">
      <alignment horizontal="left"/>
      <protection locked="0"/>
    </xf>
    <xf numFmtId="0" fontId="3" fillId="0" borderId="8" xfId="1" applyFont="1" applyBorder="1" applyAlignment="1" applyProtection="1">
      <alignment horizontal="left"/>
      <protection locked="0"/>
    </xf>
    <xf numFmtId="0" fontId="3" fillId="0" borderId="3"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3" fillId="0" borderId="10" xfId="1" applyFont="1" applyBorder="1" applyAlignment="1" applyProtection="1">
      <alignment horizontal="center" wrapText="1"/>
      <protection locked="0"/>
    </xf>
    <xf numFmtId="0" fontId="3" fillId="0" borderId="11" xfId="1" applyFont="1" applyBorder="1" applyAlignment="1" applyProtection="1">
      <alignment horizontal="center" wrapText="1"/>
      <protection locked="0"/>
    </xf>
    <xf numFmtId="167" fontId="3" fillId="5" borderId="0" xfId="1" applyNumberFormat="1" applyFont="1" applyFill="1" applyBorder="1" applyAlignment="1" applyProtection="1">
      <alignment horizontal="center" vertical="center"/>
    </xf>
    <xf numFmtId="14" fontId="4" fillId="6" borderId="43" xfId="1" applyNumberFormat="1" applyFont="1" applyFill="1" applyBorder="1" applyAlignment="1" applyProtection="1">
      <alignment horizontal="center" vertical="center" wrapText="1"/>
      <protection locked="0"/>
    </xf>
    <xf numFmtId="14" fontId="4" fillId="6" borderId="47" xfId="1" applyNumberFormat="1" applyFont="1" applyFill="1" applyBorder="1" applyAlignment="1" applyProtection="1">
      <alignment horizontal="center" vertical="center" wrapText="1"/>
      <protection locked="0"/>
    </xf>
    <xf numFmtId="0" fontId="3" fillId="0" borderId="0" xfId="1" applyFont="1" applyAlignment="1" applyProtection="1">
      <alignment horizontal="left"/>
      <protection locked="0"/>
    </xf>
    <xf numFmtId="0" fontId="4" fillId="0" borderId="0" xfId="1" applyFont="1" applyAlignment="1" applyProtection="1">
      <alignment horizontal="right"/>
      <protection locked="0"/>
    </xf>
    <xf numFmtId="0" fontId="4" fillId="0" borderId="0" xfId="1" applyFont="1" applyAlignment="1" applyProtection="1">
      <alignment horizontal="left"/>
      <protection locked="0"/>
    </xf>
    <xf numFmtId="0" fontId="2" fillId="0" borderId="0" xfId="1" applyAlignment="1" applyProtection="1">
      <protection locked="0"/>
    </xf>
    <xf numFmtId="0" fontId="9" fillId="0" borderId="0" xfId="1" applyFont="1" applyAlignment="1" applyProtection="1">
      <alignment horizontal="left"/>
      <protection locked="0"/>
    </xf>
    <xf numFmtId="0" fontId="9" fillId="0" borderId="1" xfId="1" applyFont="1" applyBorder="1" applyAlignment="1" applyProtection="1">
      <alignment horizontal="left"/>
      <protection locked="0"/>
    </xf>
    <xf numFmtId="0" fontId="11" fillId="3" borderId="9" xfId="1" applyFont="1" applyFill="1" applyBorder="1" applyAlignment="1" applyProtection="1">
      <alignment horizontal="center" vertical="center" wrapText="1"/>
      <protection locked="0"/>
    </xf>
    <xf numFmtId="0" fontId="11" fillId="3" borderId="12" xfId="1" applyFont="1" applyFill="1" applyBorder="1" applyAlignment="1" applyProtection="1">
      <alignment horizontal="center" vertical="center" wrapText="1"/>
      <protection locked="0"/>
    </xf>
    <xf numFmtId="0" fontId="11" fillId="3" borderId="2" xfId="1" applyFont="1" applyFill="1" applyBorder="1" applyAlignment="1" applyProtection="1">
      <alignment horizontal="center" vertical="center" wrapText="1"/>
      <protection locked="0"/>
    </xf>
    <xf numFmtId="0" fontId="11" fillId="3" borderId="0" xfId="1" applyFont="1" applyFill="1" applyBorder="1" applyAlignment="1" applyProtection="1">
      <alignment horizontal="center" vertical="center" wrapText="1"/>
      <protection locked="0"/>
    </xf>
    <xf numFmtId="0" fontId="11" fillId="3" borderId="10"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0" fontId="2" fillId="0" borderId="48" xfId="1" applyBorder="1" applyAlignment="1" applyProtection="1">
      <alignment horizontal="center" vertical="center"/>
      <protection locked="0"/>
    </xf>
    <xf numFmtId="0" fontId="2" fillId="0" borderId="49" xfId="1" applyBorder="1" applyAlignment="1" applyProtection="1">
      <alignment horizontal="center" vertical="center"/>
      <protection locked="0"/>
    </xf>
    <xf numFmtId="0" fontId="2" fillId="0" borderId="50" xfId="1" applyBorder="1" applyAlignment="1" applyProtection="1">
      <alignment horizontal="center" vertical="center"/>
      <protection locked="0"/>
    </xf>
    <xf numFmtId="0" fontId="2" fillId="0" borderId="51" xfId="1" applyBorder="1" applyAlignment="1" applyProtection="1">
      <alignment horizontal="center" vertical="center"/>
      <protection locked="0"/>
    </xf>
    <xf numFmtId="0" fontId="2" fillId="0" borderId="52" xfId="1" applyBorder="1" applyAlignment="1" applyProtection="1">
      <alignment horizontal="center" vertical="center"/>
      <protection locked="0"/>
    </xf>
    <xf numFmtId="0" fontId="2" fillId="0" borderId="40" xfId="1" applyBorder="1" applyAlignment="1" applyProtection="1">
      <alignment horizontal="center" vertical="center"/>
      <protection locked="0"/>
    </xf>
    <xf numFmtId="0" fontId="2" fillId="0" borderId="1" xfId="1" applyBorder="1" applyAlignment="1" applyProtection="1">
      <alignment horizontal="center" vertical="center"/>
      <protection locked="0"/>
    </xf>
    <xf numFmtId="0" fontId="2" fillId="0" borderId="38" xfId="1" applyBorder="1" applyAlignment="1" applyProtection="1">
      <alignment horizontal="center" vertical="center"/>
      <protection locked="0"/>
    </xf>
    <xf numFmtId="0" fontId="10" fillId="0" borderId="16" xfId="1" applyFont="1" applyBorder="1" applyAlignment="1" applyProtection="1">
      <alignment horizontal="center" wrapText="1"/>
      <protection locked="0"/>
    </xf>
    <xf numFmtId="0" fontId="10" fillId="0" borderId="17" xfId="1" applyFont="1" applyBorder="1" applyAlignment="1" applyProtection="1">
      <alignment horizontal="center" wrapText="1"/>
      <protection locked="0"/>
    </xf>
    <xf numFmtId="0" fontId="10" fillId="0" borderId="18" xfId="1" applyFont="1" applyBorder="1" applyAlignment="1" applyProtection="1">
      <alignment horizontal="center" wrapText="1"/>
      <protection locked="0"/>
    </xf>
    <xf numFmtId="0" fontId="10" fillId="0" borderId="16" xfId="1" applyFont="1" applyBorder="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49" fontId="9" fillId="6" borderId="12" xfId="1" applyNumberFormat="1" applyFont="1" applyFill="1" applyBorder="1" applyAlignment="1" applyProtection="1">
      <alignment horizontal="center"/>
      <protection locked="0"/>
    </xf>
    <xf numFmtId="49" fontId="9" fillId="6" borderId="1" xfId="1" applyNumberFormat="1" applyFont="1" applyFill="1" applyBorder="1" applyAlignment="1" applyProtection="1">
      <alignment horizontal="center"/>
      <protection locked="0"/>
    </xf>
    <xf numFmtId="0" fontId="4" fillId="0" borderId="12" xfId="1" applyFont="1" applyBorder="1" applyAlignment="1" applyProtection="1">
      <alignment horizontal="left"/>
      <protection locked="0"/>
    </xf>
    <xf numFmtId="0" fontId="2" fillId="0" borderId="12" xfId="1" applyBorder="1" applyAlignment="1" applyProtection="1">
      <alignment horizontal="left"/>
      <protection locked="0"/>
    </xf>
    <xf numFmtId="0" fontId="2" fillId="0" borderId="1" xfId="1" applyBorder="1" applyAlignment="1" applyProtection="1">
      <alignment horizontal="left"/>
      <protection locked="0"/>
    </xf>
    <xf numFmtId="0" fontId="4" fillId="0" borderId="42" xfId="1" applyFont="1" applyBorder="1" applyAlignment="1" applyProtection="1">
      <alignment horizontal="center" vertical="center" wrapText="1"/>
      <protection locked="0"/>
    </xf>
    <xf numFmtId="0" fontId="4" fillId="0" borderId="44" xfId="1" applyFont="1" applyBorder="1" applyAlignment="1" applyProtection="1">
      <alignment horizontal="center" vertical="center" wrapText="1"/>
      <protection locked="0"/>
    </xf>
    <xf numFmtId="0" fontId="4" fillId="0" borderId="52"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4" fillId="0" borderId="51" xfId="1" applyFont="1" applyBorder="1" applyAlignment="1" applyProtection="1">
      <alignment horizontal="center" vertical="center"/>
      <protection locked="0"/>
    </xf>
    <xf numFmtId="165" fontId="2" fillId="4" borderId="0" xfId="1" applyNumberFormat="1" applyFill="1" applyBorder="1" applyAlignment="1" applyProtection="1">
      <alignment horizontal="center" vertical="center"/>
      <protection locked="0"/>
    </xf>
    <xf numFmtId="167" fontId="2" fillId="0" borderId="9" xfId="1" applyNumberFormat="1" applyBorder="1" applyAlignment="1" applyProtection="1">
      <alignment horizontal="center" vertical="center"/>
      <protection locked="0"/>
    </xf>
    <xf numFmtId="167" fontId="2" fillId="0" borderId="6" xfId="1" applyNumberFormat="1" applyBorder="1" applyAlignment="1" applyProtection="1">
      <alignment horizontal="center" vertical="center"/>
      <protection locked="0"/>
    </xf>
    <xf numFmtId="167" fontId="2" fillId="0" borderId="10" xfId="1" applyNumberFormat="1" applyBorder="1" applyAlignment="1" applyProtection="1">
      <alignment horizontal="center" vertical="center"/>
      <protection locked="0"/>
    </xf>
    <xf numFmtId="167" fontId="2" fillId="0" borderId="11" xfId="1" applyNumberFormat="1" applyBorder="1" applyAlignment="1" applyProtection="1">
      <alignment horizontal="center" vertical="center"/>
      <protection locked="0"/>
    </xf>
    <xf numFmtId="0" fontId="10" fillId="0" borderId="19" xfId="1" applyFont="1" applyBorder="1" applyAlignment="1" applyProtection="1">
      <alignment horizontal="left"/>
      <protection locked="0"/>
    </xf>
    <xf numFmtId="0" fontId="10" fillId="0" borderId="4" xfId="1" applyFont="1" applyBorder="1" applyAlignment="1" applyProtection="1">
      <alignment horizontal="left"/>
      <protection locked="0"/>
    </xf>
    <xf numFmtId="0" fontId="10" fillId="0" borderId="20" xfId="1" applyFont="1" applyBorder="1" applyAlignment="1" applyProtection="1">
      <alignment horizontal="left"/>
      <protection locked="0"/>
    </xf>
    <xf numFmtId="2" fontId="18" fillId="0" borderId="24" xfId="1" applyNumberFormat="1" applyFont="1" applyBorder="1" applyAlignment="1" applyProtection="1">
      <alignment horizontal="center"/>
      <protection locked="0"/>
    </xf>
    <xf numFmtId="2" fontId="18" fillId="0" borderId="74" xfId="1" applyNumberFormat="1" applyFont="1" applyBorder="1" applyAlignment="1" applyProtection="1">
      <alignment horizontal="center"/>
      <protection locked="0"/>
    </xf>
    <xf numFmtId="2" fontId="18" fillId="0" borderId="25" xfId="1" applyNumberFormat="1" applyFont="1" applyBorder="1" applyAlignment="1" applyProtection="1">
      <alignment horizontal="center"/>
      <protection locked="0"/>
    </xf>
    <xf numFmtId="2" fontId="18" fillId="0" borderId="82" xfId="1" applyNumberFormat="1" applyFont="1" applyBorder="1" applyAlignment="1" applyProtection="1">
      <alignment horizontal="center"/>
      <protection locked="0"/>
    </xf>
    <xf numFmtId="2" fontId="18" fillId="0" borderId="76" xfId="1" applyNumberFormat="1" applyFont="1" applyBorder="1" applyAlignment="1" applyProtection="1">
      <alignment horizontal="center"/>
      <protection locked="0"/>
    </xf>
    <xf numFmtId="2" fontId="18" fillId="0" borderId="77" xfId="1" applyNumberFormat="1" applyFont="1" applyBorder="1" applyAlignment="1" applyProtection="1">
      <alignment horizontal="center"/>
      <protection locked="0"/>
    </xf>
    <xf numFmtId="2" fontId="18" fillId="0" borderId="4" xfId="1" applyNumberFormat="1" applyFont="1" applyBorder="1" applyAlignment="1" applyProtection="1">
      <alignment horizontal="center"/>
      <protection locked="0"/>
    </xf>
    <xf numFmtId="2" fontId="18" fillId="0" borderId="20" xfId="1" applyNumberFormat="1" applyFont="1" applyBorder="1" applyAlignment="1" applyProtection="1">
      <alignment horizontal="center"/>
      <protection locked="0"/>
    </xf>
    <xf numFmtId="0" fontId="4" fillId="3" borderId="0" xfId="1" applyFont="1" applyFill="1" applyBorder="1" applyAlignment="1" applyProtection="1">
      <alignment horizontal="center" vertical="center" wrapText="1"/>
      <protection locked="0"/>
    </xf>
    <xf numFmtId="0" fontId="4" fillId="3" borderId="80" xfId="1" applyFont="1" applyFill="1" applyBorder="1" applyAlignment="1" applyProtection="1">
      <alignment horizontal="center" vertical="center" wrapText="1"/>
      <protection locked="0"/>
    </xf>
    <xf numFmtId="2" fontId="18" fillId="0" borderId="3" xfId="1" applyNumberFormat="1" applyFont="1" applyBorder="1" applyAlignment="1" applyProtection="1">
      <alignment horizontal="center"/>
      <protection locked="0"/>
    </xf>
    <xf numFmtId="167" fontId="4" fillId="0" borderId="0" xfId="1" applyNumberFormat="1" applyFont="1" applyFill="1" applyBorder="1" applyAlignment="1" applyProtection="1">
      <alignment horizontal="center" vertical="center"/>
      <protection locked="0"/>
    </xf>
    <xf numFmtId="0" fontId="4" fillId="0" borderId="72" xfId="1" applyFont="1" applyBorder="1" applyAlignment="1" applyProtection="1">
      <alignment horizontal="left" vertical="center" wrapText="1"/>
      <protection locked="0"/>
    </xf>
    <xf numFmtId="0" fontId="4" fillId="0" borderId="28" xfId="1" applyFont="1" applyBorder="1" applyAlignment="1" applyProtection="1">
      <alignment horizontal="left" vertical="center" wrapText="1"/>
      <protection locked="0"/>
    </xf>
    <xf numFmtId="0" fontId="4" fillId="0" borderId="73" xfId="1" applyFont="1" applyBorder="1" applyAlignment="1" applyProtection="1">
      <alignment horizontal="left" vertical="center" wrapText="1"/>
      <protection locked="0"/>
    </xf>
    <xf numFmtId="0" fontId="2" fillId="0" borderId="39" xfId="1" applyFont="1" applyBorder="1" applyAlignment="1" applyProtection="1">
      <alignment horizontal="left" vertical="center" wrapText="1"/>
      <protection locked="0"/>
    </xf>
    <xf numFmtId="0" fontId="14" fillId="0" borderId="16" xfId="1" applyFont="1" applyBorder="1" applyAlignment="1" applyProtection="1">
      <alignment horizontal="center"/>
      <protection locked="0"/>
    </xf>
    <xf numFmtId="0" fontId="14" fillId="0" borderId="17" xfId="1" applyFont="1" applyBorder="1" applyAlignment="1" applyProtection="1">
      <alignment horizontal="center"/>
      <protection locked="0"/>
    </xf>
    <xf numFmtId="0" fontId="14" fillId="0" borderId="18" xfId="1" applyFont="1" applyBorder="1" applyAlignment="1" applyProtection="1">
      <alignment horizontal="center"/>
      <protection locked="0"/>
    </xf>
    <xf numFmtId="167" fontId="11" fillId="5" borderId="21" xfId="1" applyNumberFormat="1" applyFont="1" applyFill="1" applyBorder="1" applyAlignment="1" applyProtection="1">
      <alignment horizontal="center"/>
      <protection locked="0"/>
    </xf>
    <xf numFmtId="167" fontId="11" fillId="5" borderId="22" xfId="1" applyNumberFormat="1" applyFont="1" applyFill="1" applyBorder="1" applyAlignment="1" applyProtection="1">
      <alignment horizontal="center"/>
      <protection locked="0"/>
    </xf>
    <xf numFmtId="167" fontId="11" fillId="5" borderId="41" xfId="1" applyNumberFormat="1" applyFont="1" applyFill="1" applyBorder="1" applyAlignment="1" applyProtection="1">
      <alignment horizontal="center"/>
      <protection locked="0"/>
    </xf>
    <xf numFmtId="0" fontId="16" fillId="0" borderId="0" xfId="2" applyAlignment="1" applyProtection="1">
      <alignment horizontal="center" vertical="center"/>
      <protection locked="0"/>
    </xf>
    <xf numFmtId="167" fontId="3" fillId="5" borderId="76" xfId="1" applyNumberFormat="1" applyFont="1" applyFill="1" applyBorder="1" applyAlignment="1" applyProtection="1">
      <alignment horizontal="center" vertical="center"/>
    </xf>
    <xf numFmtId="0" fontId="4" fillId="3" borderId="78"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24" fillId="0" borderId="67" xfId="0" applyFont="1" applyBorder="1" applyAlignment="1">
      <alignment horizontal="left" vertical="top" wrapText="1"/>
    </xf>
    <xf numFmtId="0" fontId="24" fillId="0" borderId="68" xfId="0" applyFont="1" applyBorder="1" applyAlignment="1">
      <alignment horizontal="left" vertical="top" wrapText="1"/>
    </xf>
    <xf numFmtId="0" fontId="24" fillId="0" borderId="69" xfId="0" applyFont="1" applyBorder="1" applyAlignment="1">
      <alignment horizontal="left" vertical="top" wrapText="1"/>
    </xf>
    <xf numFmtId="0" fontId="24" fillId="0" borderId="70" xfId="0" applyFont="1" applyBorder="1" applyAlignment="1">
      <alignment horizontal="left" vertical="top" wrapText="1"/>
    </xf>
    <xf numFmtId="0" fontId="24" fillId="0" borderId="71" xfId="0" applyFont="1" applyBorder="1" applyAlignment="1">
      <alignment horizontal="left" vertical="top" wrapText="1"/>
    </xf>
    <xf numFmtId="0" fontId="22" fillId="7" borderId="61" xfId="0" applyFont="1" applyFill="1" applyBorder="1" applyAlignment="1">
      <alignment vertical="center" wrapText="1"/>
    </xf>
    <xf numFmtId="0" fontId="22" fillId="7" borderId="62" xfId="0" applyFont="1" applyFill="1" applyBorder="1" applyAlignment="1">
      <alignment vertical="center" wrapText="1"/>
    </xf>
    <xf numFmtId="0" fontId="22" fillId="7" borderId="63" xfId="0" applyFont="1" applyFill="1" applyBorder="1" applyAlignment="1">
      <alignment vertical="center" wrapText="1"/>
    </xf>
    <xf numFmtId="0" fontId="22" fillId="7" borderId="64" xfId="0" applyFont="1" applyFill="1" applyBorder="1" applyAlignment="1">
      <alignment horizontal="center" vertical="center" wrapText="1"/>
    </xf>
    <xf numFmtId="0" fontId="22" fillId="7" borderId="81" xfId="0" applyFont="1" applyFill="1" applyBorder="1" applyAlignment="1">
      <alignment horizontal="center" vertical="center" wrapText="1"/>
    </xf>
    <xf numFmtId="0" fontId="22" fillId="7" borderId="65" xfId="0" applyFont="1" applyFill="1" applyBorder="1" applyAlignment="1">
      <alignment horizontal="center" vertical="center" wrapText="1"/>
    </xf>
    <xf numFmtId="0" fontId="22" fillId="7" borderId="61" xfId="0" applyFont="1" applyFill="1" applyBorder="1" applyAlignment="1">
      <alignment horizontal="center" vertical="center" wrapText="1"/>
    </xf>
    <xf numFmtId="0" fontId="22" fillId="7" borderId="63" xfId="0" applyFont="1" applyFill="1" applyBorder="1" applyAlignment="1">
      <alignment horizontal="center" vertical="center" wrapText="1"/>
    </xf>
  </cellXfs>
  <cellStyles count="4">
    <cellStyle name="Link" xfId="2" builtinId="8"/>
    <cellStyle name="Standard" xfId="0" builtinId="0"/>
    <cellStyle name="Standard 2" xfId="1" xr:uid="{00000000-0005-0000-0000-000002000000}"/>
    <cellStyle name="Standard 2 2" xfId="3" xr:uid="{00000000-0005-0000-0000-000003000000}"/>
  </cellStyles>
  <dxfs count="2">
    <dxf>
      <fill>
        <patternFill>
          <bgColor rgb="FF66FFFF"/>
        </patternFill>
      </fill>
    </dxf>
    <dxf>
      <fill>
        <patternFill>
          <bgColor rgb="FF66FFFF"/>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152400</xdr:colOff>
      <xdr:row>65</xdr:row>
      <xdr:rowOff>66675</xdr:rowOff>
    </xdr:from>
    <xdr:to>
      <xdr:col>14</xdr:col>
      <xdr:colOff>409575</xdr:colOff>
      <xdr:row>136</xdr:row>
      <xdr:rowOff>190500</xdr:rowOff>
    </xdr:to>
    <xdr:sp macro="" textlink="">
      <xdr:nvSpPr>
        <xdr:cNvPr id="2" name="Geschweifte Klammer rechts 1">
          <a:extLst>
            <a:ext uri="{FF2B5EF4-FFF2-40B4-BE49-F238E27FC236}">
              <a16:creationId xmlns:a16="http://schemas.microsoft.com/office/drawing/2014/main" id="{00000000-0008-0000-0000-000002000000}"/>
            </a:ext>
          </a:extLst>
        </xdr:cNvPr>
        <xdr:cNvSpPr/>
      </xdr:nvSpPr>
      <xdr:spPr>
        <a:xfrm>
          <a:off x="8353425" y="11344275"/>
          <a:ext cx="257175" cy="14163675"/>
        </a:xfrm>
        <a:prstGeom prst="rightBrace">
          <a:avLst>
            <a:gd name="adj1" fmla="val 8333"/>
            <a:gd name="adj2" fmla="val 47915"/>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e-DE" sz="11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bpw-online.de/fileadmin/content/Downloads/Formulare/Diverse_Formulare/Tabelle_Auslandsreisekosten_ab_2016.pdf" TargetMode="Externa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bpw-online.de/fileadmin/content/Themenseiten/Reisekosten/Tabelle_Auslandsreisekosten_202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umsatzsteuer-umrechnungskurse.org/tabelle/2020/"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O1048560"/>
  <sheetViews>
    <sheetView showGridLines="0" view="pageLayout" topLeftCell="A115" zoomScale="85" zoomScaleNormal="100" zoomScalePageLayoutView="85" workbookViewId="0">
      <selection activeCell="I61" sqref="I61"/>
    </sheetView>
  </sheetViews>
  <sheetFormatPr baseColWidth="10" defaultRowHeight="15" x14ac:dyDescent="0.25"/>
  <cols>
    <col min="1" max="3" width="11.42578125" style="1"/>
    <col min="4" max="5" width="9.28515625" style="1" customWidth="1"/>
    <col min="6" max="7" width="6.85546875" style="1" customWidth="1"/>
    <col min="8" max="8" width="6.28515625" style="105" customWidth="1"/>
    <col min="9" max="9" width="12.140625" customWidth="1"/>
    <col min="10" max="11" width="12.7109375" customWidth="1"/>
    <col min="12" max="12" width="15.28515625" hidden="1" customWidth="1"/>
    <col min="13" max="13" width="3" style="116" customWidth="1"/>
    <col min="17" max="17" width="2.85546875" customWidth="1"/>
    <col min="18" max="18" width="13.28515625" customWidth="1"/>
    <col min="19" max="19" width="13.140625" customWidth="1"/>
    <col min="20" max="20" width="11.5703125" customWidth="1"/>
    <col min="21" max="22" width="4.7109375" customWidth="1"/>
    <col min="23" max="23" width="4.28515625" customWidth="1"/>
    <col min="24" max="24" width="4.5703125" hidden="1" customWidth="1"/>
    <col min="25" max="25" width="9.140625" customWidth="1"/>
    <col min="26" max="26" width="4.42578125" customWidth="1"/>
    <col min="27" max="27" width="3" hidden="1" customWidth="1"/>
    <col min="28" max="28" width="8.7109375" customWidth="1"/>
    <col min="29" max="29" width="4.7109375" customWidth="1"/>
    <col min="30" max="30" width="8.5703125" style="116" customWidth="1"/>
    <col min="31" max="31" width="4.7109375" customWidth="1"/>
    <col min="32" max="32" width="8.140625" style="116" hidden="1" customWidth="1"/>
    <col min="33" max="33" width="6.140625" style="116" hidden="1" customWidth="1"/>
    <col min="34" max="34" width="8.140625" bestFit="1" customWidth="1"/>
    <col min="35" max="35" width="8.140625" style="116" bestFit="1" customWidth="1"/>
    <col min="36" max="36" width="8.140625" style="116" customWidth="1"/>
    <col min="37" max="37" width="8.85546875" customWidth="1"/>
    <col min="38" max="38" width="2.42578125" customWidth="1"/>
    <col min="42" max="42" width="6.7109375" bestFit="1" customWidth="1"/>
    <col min="43" max="44" width="8.140625" bestFit="1" customWidth="1"/>
  </cols>
  <sheetData>
    <row r="1" spans="1:39" x14ac:dyDescent="0.25">
      <c r="A1" s="394" t="s">
        <v>382</v>
      </c>
      <c r="B1" s="394"/>
      <c r="C1" s="394"/>
      <c r="D1" s="394"/>
      <c r="E1" s="394"/>
      <c r="F1" s="394"/>
      <c r="G1" s="354"/>
      <c r="H1" s="354"/>
      <c r="I1" s="354"/>
      <c r="J1" s="354"/>
      <c r="K1" s="354"/>
      <c r="L1" s="395" t="s">
        <v>0</v>
      </c>
      <c r="M1" s="395"/>
      <c r="N1" s="395"/>
      <c r="O1" s="395"/>
      <c r="P1" s="395"/>
      <c r="Q1" s="395"/>
      <c r="R1" s="395"/>
      <c r="S1" s="395"/>
      <c r="T1" s="395"/>
      <c r="U1" s="395"/>
      <c r="V1" s="395"/>
      <c r="W1" s="395"/>
      <c r="X1" s="395"/>
      <c r="Y1" s="395"/>
      <c r="Z1" s="395"/>
      <c r="AA1" s="395"/>
    </row>
    <row r="2" spans="1:39" x14ac:dyDescent="0.25">
      <c r="A2" s="396" t="s">
        <v>1</v>
      </c>
      <c r="B2" s="354"/>
      <c r="C2" s="354"/>
      <c r="D2" s="354"/>
      <c r="E2" s="354"/>
      <c r="F2" s="354"/>
      <c r="G2" s="354"/>
      <c r="H2" s="354"/>
      <c r="I2" s="354"/>
      <c r="J2" s="354"/>
      <c r="K2" s="397"/>
      <c r="L2" s="395" t="s">
        <v>2</v>
      </c>
      <c r="M2" s="395"/>
      <c r="N2" s="395"/>
      <c r="O2" s="395"/>
      <c r="P2" s="395"/>
      <c r="Q2" s="395"/>
      <c r="R2" s="395"/>
      <c r="S2" s="395"/>
      <c r="T2" s="395"/>
      <c r="U2" s="395"/>
      <c r="V2" s="395"/>
      <c r="W2" s="395"/>
      <c r="X2" s="395"/>
      <c r="Y2" s="395"/>
      <c r="Z2" s="395"/>
      <c r="AA2" s="395"/>
    </row>
    <row r="3" spans="1:39" x14ac:dyDescent="0.25">
      <c r="A3" s="2"/>
      <c r="B3" s="2"/>
      <c r="C3" s="2"/>
      <c r="D3" s="2"/>
      <c r="E3" s="2"/>
      <c r="F3" s="2"/>
      <c r="G3" s="2"/>
      <c r="H3" s="103"/>
      <c r="I3" s="2"/>
      <c r="J3" s="2"/>
      <c r="K3" s="2"/>
      <c r="L3" s="69"/>
      <c r="M3" s="69"/>
      <c r="N3" s="69"/>
      <c r="O3" s="69"/>
      <c r="P3" s="69"/>
      <c r="Q3" s="69"/>
      <c r="R3" s="69"/>
      <c r="S3" s="69"/>
      <c r="T3" s="69"/>
      <c r="U3" s="69"/>
      <c r="V3" s="69"/>
      <c r="W3" s="69"/>
      <c r="X3" s="69"/>
      <c r="Y3" s="69"/>
      <c r="Z3" s="69"/>
      <c r="AA3" s="69"/>
    </row>
    <row r="4" spans="1:39" x14ac:dyDescent="0.25">
      <c r="A4" s="354" t="s">
        <v>3</v>
      </c>
      <c r="B4" s="398"/>
      <c r="C4" s="398"/>
      <c r="D4" s="398"/>
      <c r="E4" s="398"/>
      <c r="F4" s="398"/>
      <c r="G4" s="2"/>
      <c r="H4" s="103"/>
      <c r="I4" s="2"/>
      <c r="J4" s="2"/>
      <c r="K4" s="2"/>
      <c r="L4" s="400" t="s">
        <v>395</v>
      </c>
      <c r="M4" s="401"/>
      <c r="N4" s="401"/>
      <c r="O4" s="401"/>
      <c r="P4" s="401"/>
      <c r="Q4" s="401"/>
      <c r="R4" s="401"/>
      <c r="S4" s="401"/>
      <c r="T4" s="401"/>
      <c r="U4" s="401"/>
      <c r="V4" s="401"/>
      <c r="W4" s="401"/>
      <c r="X4" s="401"/>
      <c r="Y4" s="401"/>
      <c r="Z4" s="401"/>
      <c r="AA4" s="401"/>
    </row>
    <row r="5" spans="1:39" x14ac:dyDescent="0.25">
      <c r="A5" s="354"/>
      <c r="B5" s="399"/>
      <c r="C5" s="399"/>
      <c r="D5" s="399"/>
      <c r="E5" s="399"/>
      <c r="F5" s="399"/>
      <c r="G5" s="67"/>
      <c r="H5" s="104"/>
      <c r="I5" s="67"/>
      <c r="J5" s="67"/>
      <c r="K5" s="67"/>
      <c r="L5" s="402"/>
      <c r="M5" s="403"/>
      <c r="N5" s="403"/>
      <c r="O5" s="403"/>
      <c r="P5" s="403"/>
      <c r="Q5" s="403"/>
      <c r="R5" s="403"/>
      <c r="S5" s="403"/>
      <c r="T5" s="403"/>
      <c r="U5" s="403"/>
      <c r="V5" s="403"/>
      <c r="W5" s="403"/>
      <c r="X5" s="403"/>
      <c r="Y5" s="403"/>
      <c r="Z5" s="403"/>
      <c r="AA5" s="403"/>
    </row>
    <row r="6" spans="1:39" ht="15" customHeight="1" x14ac:dyDescent="0.25">
      <c r="A6" s="396" t="s">
        <v>350</v>
      </c>
      <c r="B6" s="420" t="s">
        <v>351</v>
      </c>
      <c r="C6" s="420"/>
      <c r="D6" s="422"/>
      <c r="E6" s="423"/>
      <c r="F6" s="423"/>
      <c r="G6" s="2"/>
      <c r="H6" s="103"/>
      <c r="I6" s="2"/>
      <c r="J6" s="2"/>
      <c r="K6" s="2"/>
      <c r="L6" s="404"/>
      <c r="M6" s="405"/>
      <c r="N6" s="405"/>
      <c r="O6" s="405"/>
      <c r="P6" s="405"/>
      <c r="Q6" s="405"/>
      <c r="R6" s="405"/>
      <c r="S6" s="405"/>
      <c r="T6" s="405"/>
      <c r="U6" s="405"/>
      <c r="V6" s="405"/>
      <c r="W6" s="405"/>
      <c r="X6" s="405"/>
      <c r="Y6" s="405"/>
      <c r="Z6" s="405"/>
      <c r="AA6" s="405"/>
    </row>
    <row r="7" spans="1:39" ht="15" customHeight="1" x14ac:dyDescent="0.25">
      <c r="A7" s="354"/>
      <c r="B7" s="421"/>
      <c r="C7" s="421"/>
      <c r="D7" s="424"/>
      <c r="E7" s="424"/>
      <c r="F7" s="424"/>
      <c r="G7" s="2"/>
      <c r="H7" s="103"/>
      <c r="I7" s="2"/>
      <c r="J7" s="2"/>
      <c r="K7" s="2"/>
      <c r="L7" s="2"/>
      <c r="M7" s="2"/>
      <c r="N7" s="2"/>
      <c r="O7" s="2"/>
      <c r="P7" s="2"/>
      <c r="Q7" s="2"/>
      <c r="R7" s="2"/>
      <c r="S7" s="2"/>
      <c r="T7" s="2"/>
      <c r="U7" s="2"/>
      <c r="V7" s="2"/>
      <c r="W7" s="2"/>
      <c r="X7" s="2"/>
      <c r="Y7" s="2"/>
      <c r="Z7" s="2"/>
      <c r="AA7" s="2"/>
    </row>
    <row r="8" spans="1:39" s="116" customFormat="1" ht="8.25" customHeight="1" x14ac:dyDescent="0.25">
      <c r="A8" s="87"/>
      <c r="B8" s="166"/>
      <c r="C8" s="166"/>
      <c r="D8" s="34"/>
      <c r="E8" s="34"/>
      <c r="F8" s="34"/>
      <c r="G8" s="2"/>
      <c r="H8" s="103"/>
      <c r="I8" s="2"/>
      <c r="J8" s="2"/>
      <c r="K8" s="2"/>
      <c r="L8" s="2"/>
      <c r="M8" s="2"/>
      <c r="N8" s="2"/>
      <c r="O8" s="2"/>
      <c r="P8" s="2"/>
      <c r="Q8" s="2"/>
      <c r="R8" s="2"/>
      <c r="S8" s="2"/>
      <c r="T8" s="2"/>
      <c r="U8" s="2"/>
      <c r="V8" s="2"/>
      <c r="W8" s="2"/>
      <c r="X8" s="2"/>
      <c r="Y8" s="2"/>
      <c r="Z8" s="2"/>
      <c r="AA8" s="2"/>
    </row>
    <row r="9" spans="1:39" s="116" customFormat="1" ht="15" customHeight="1" x14ac:dyDescent="0.25">
      <c r="A9" s="88" t="s">
        <v>343</v>
      </c>
      <c r="B9" s="166"/>
      <c r="C9" s="166"/>
      <c r="D9" s="175" t="s">
        <v>344</v>
      </c>
      <c r="E9" s="34"/>
      <c r="F9" s="34"/>
      <c r="G9" s="2"/>
      <c r="H9" s="103"/>
      <c r="I9" s="462" t="s">
        <v>346</v>
      </c>
      <c r="J9" s="462"/>
      <c r="K9" s="462"/>
      <c r="L9" s="462"/>
      <c r="M9" s="462"/>
      <c r="N9" s="462"/>
      <c r="O9" s="462"/>
      <c r="P9" s="462"/>
      <c r="Q9" s="2"/>
      <c r="R9" s="2"/>
      <c r="S9" s="2"/>
      <c r="T9" s="2"/>
      <c r="U9" s="2"/>
      <c r="V9" s="2"/>
      <c r="W9" s="2"/>
      <c r="X9" s="2"/>
      <c r="Y9" s="2"/>
      <c r="Z9" s="2"/>
      <c r="AA9" s="2"/>
    </row>
    <row r="10" spans="1:39" s="116" customFormat="1" x14ac:dyDescent="0.25">
      <c r="A10" s="88"/>
      <c r="B10" s="168" t="str">
        <f>IF(D9="j","Abrechnung nach tatsächlichen Kosten (Belegnachweis)",IF(D9="n","Abrechnung pauschal mit 0,30 € pro gefahrenem Kilometer",""))</f>
        <v>Abrechnung pauschal mit 0,30 € pro gefahrenem Kilometer</v>
      </c>
      <c r="C10" s="168"/>
      <c r="D10" s="167"/>
      <c r="E10" s="169"/>
      <c r="F10" s="169"/>
      <c r="G10" s="170"/>
      <c r="H10" s="103"/>
      <c r="I10" s="463"/>
      <c r="J10" s="463"/>
      <c r="K10" s="463"/>
      <c r="L10" s="463"/>
      <c r="M10" s="463"/>
      <c r="N10" s="463"/>
      <c r="O10" s="463"/>
      <c r="P10" s="463"/>
      <c r="Q10" s="2"/>
      <c r="R10" s="2"/>
      <c r="S10" s="2"/>
      <c r="T10" s="2"/>
      <c r="U10" s="2"/>
      <c r="V10" s="2"/>
      <c r="W10" s="2"/>
      <c r="X10" s="2"/>
      <c r="Y10" s="2"/>
      <c r="Z10" s="2"/>
      <c r="AA10" s="2"/>
      <c r="AG10" s="57"/>
      <c r="AI10" s="57"/>
    </row>
    <row r="11" spans="1:39" ht="24.75" customHeight="1" thickBot="1" x14ac:dyDescent="0.3">
      <c r="D11" s="174">
        <f>IF(D9="n",0.3,"0")</f>
        <v>0.3</v>
      </c>
      <c r="H11" s="103"/>
      <c r="I11" s="463"/>
      <c r="J11" s="463"/>
      <c r="K11" s="463"/>
      <c r="L11" s="463"/>
      <c r="M11" s="463"/>
      <c r="N11" s="463"/>
      <c r="O11" s="463"/>
      <c r="P11" s="463"/>
      <c r="Q11" s="2"/>
      <c r="R11" s="2"/>
      <c r="S11" s="2"/>
      <c r="T11" s="2"/>
      <c r="U11" s="2"/>
      <c r="V11" s="2"/>
      <c r="W11" s="2"/>
      <c r="X11" s="2"/>
      <c r="Y11" s="2"/>
      <c r="Z11" s="2"/>
      <c r="AA11" s="2"/>
      <c r="AB11" s="2"/>
      <c r="AC11" s="2"/>
      <c r="AD11" s="2"/>
      <c r="AE11" s="2"/>
      <c r="AF11" s="2"/>
      <c r="AG11" s="173"/>
      <c r="AH11" s="2"/>
      <c r="AI11" s="173"/>
      <c r="AJ11" s="2"/>
      <c r="AK11" s="2"/>
      <c r="AL11" s="2"/>
      <c r="AM11" s="2"/>
    </row>
    <row r="12" spans="1:39" ht="15" customHeight="1" x14ac:dyDescent="0.25">
      <c r="A12" s="406" t="s">
        <v>4</v>
      </c>
      <c r="B12" s="407"/>
      <c r="C12" s="407"/>
      <c r="D12" s="407"/>
      <c r="E12" s="407"/>
      <c r="F12" s="407"/>
      <c r="G12" s="408"/>
      <c r="H12" s="134"/>
      <c r="I12" s="414" t="s">
        <v>331</v>
      </c>
      <c r="J12" s="415"/>
      <c r="K12" s="416"/>
      <c r="L12" s="137"/>
      <c r="M12" s="154"/>
      <c r="N12" s="417" t="s">
        <v>55</v>
      </c>
      <c r="O12" s="418"/>
      <c r="P12" s="419"/>
      <c r="Q12" s="139"/>
      <c r="R12" s="90" t="s">
        <v>5</v>
      </c>
      <c r="S12" s="91"/>
      <c r="T12" s="91"/>
      <c r="U12" s="91"/>
      <c r="V12" s="91"/>
      <c r="W12" s="91"/>
      <c r="X12" s="91"/>
      <c r="Y12" s="91"/>
      <c r="Z12" s="91"/>
      <c r="AA12" s="91"/>
      <c r="AB12" s="91"/>
      <c r="AC12" s="128"/>
      <c r="AD12" s="286" t="s">
        <v>345</v>
      </c>
      <c r="AE12" s="287"/>
      <c r="AF12" s="165"/>
      <c r="AG12" s="122"/>
      <c r="AH12" s="122"/>
      <c r="AI12" s="122"/>
      <c r="AJ12" s="122"/>
      <c r="AK12" s="122"/>
      <c r="AL12" s="122"/>
    </row>
    <row r="13" spans="1:39" ht="25.5" customHeight="1" x14ac:dyDescent="0.25">
      <c r="A13" s="409"/>
      <c r="B13" s="278"/>
      <c r="C13" s="278"/>
      <c r="D13" s="278"/>
      <c r="E13" s="278"/>
      <c r="F13" s="278"/>
      <c r="G13" s="410"/>
      <c r="H13" s="134"/>
      <c r="I13" s="425" t="s">
        <v>6</v>
      </c>
      <c r="J13" s="196" t="s">
        <v>396</v>
      </c>
      <c r="K13" s="197" t="s">
        <v>397</v>
      </c>
      <c r="L13" s="137"/>
      <c r="M13" s="154"/>
      <c r="N13" s="429" t="s">
        <v>56</v>
      </c>
      <c r="O13" s="428" t="s">
        <v>58</v>
      </c>
      <c r="P13" s="427" t="s">
        <v>57</v>
      </c>
      <c r="Q13" s="139"/>
      <c r="R13" s="264" t="s">
        <v>336</v>
      </c>
      <c r="S13" s="265"/>
      <c r="T13" s="38" t="s">
        <v>7</v>
      </c>
      <c r="U13" s="270" t="s">
        <v>8</v>
      </c>
      <c r="V13" s="271"/>
      <c r="W13" s="271"/>
      <c r="X13" s="271"/>
      <c r="Y13" s="271"/>
      <c r="Z13" s="272"/>
      <c r="AA13" s="35"/>
      <c r="AB13" s="264" t="s">
        <v>9</v>
      </c>
      <c r="AC13" s="265"/>
      <c r="AD13" s="288"/>
      <c r="AE13" s="289"/>
      <c r="AF13" s="165"/>
      <c r="AG13" s="122"/>
      <c r="AH13" s="122"/>
      <c r="AI13" s="122"/>
      <c r="AJ13" s="122"/>
      <c r="AK13" s="122"/>
      <c r="AL13" s="122"/>
    </row>
    <row r="14" spans="1:39" ht="15" customHeight="1" x14ac:dyDescent="0.25">
      <c r="A14" s="409"/>
      <c r="B14" s="278"/>
      <c r="C14" s="278"/>
      <c r="D14" s="278"/>
      <c r="E14" s="278"/>
      <c r="F14" s="278"/>
      <c r="G14" s="410"/>
      <c r="H14" s="134"/>
      <c r="I14" s="426"/>
      <c r="J14" s="98" t="s">
        <v>205</v>
      </c>
      <c r="K14" s="99" t="s">
        <v>205</v>
      </c>
      <c r="L14" s="137"/>
      <c r="M14" s="154"/>
      <c r="N14" s="409"/>
      <c r="O14" s="278"/>
      <c r="P14" s="410"/>
      <c r="Q14" s="139"/>
      <c r="R14" s="266"/>
      <c r="S14" s="267"/>
      <c r="T14" s="35" t="s">
        <v>10</v>
      </c>
      <c r="U14" s="277" t="s">
        <v>11</v>
      </c>
      <c r="V14" s="278"/>
      <c r="W14" s="279"/>
      <c r="X14" s="40"/>
      <c r="Y14" s="275" t="s">
        <v>12</v>
      </c>
      <c r="Z14" s="276"/>
      <c r="AA14" s="40"/>
      <c r="AB14" s="266"/>
      <c r="AC14" s="267"/>
      <c r="AD14" s="288"/>
      <c r="AE14" s="289"/>
      <c r="AF14" s="165"/>
      <c r="AG14" s="122"/>
      <c r="AH14" s="122"/>
      <c r="AI14" s="122"/>
      <c r="AJ14" s="122"/>
      <c r="AK14" s="122"/>
      <c r="AL14" s="122"/>
    </row>
    <row r="15" spans="1:39" x14ac:dyDescent="0.25">
      <c r="A15" s="411"/>
      <c r="B15" s="412"/>
      <c r="C15" s="412"/>
      <c r="D15" s="412"/>
      <c r="E15" s="412"/>
      <c r="F15" s="412"/>
      <c r="G15" s="413"/>
      <c r="H15" s="134"/>
      <c r="I15" s="95" t="s">
        <v>206</v>
      </c>
      <c r="J15" s="96" t="s">
        <v>13</v>
      </c>
      <c r="K15" s="97" t="s">
        <v>13</v>
      </c>
      <c r="L15" s="137"/>
      <c r="M15" s="154"/>
      <c r="N15" s="119" t="s">
        <v>206</v>
      </c>
      <c r="O15" s="102" t="s">
        <v>206</v>
      </c>
      <c r="P15" s="120" t="s">
        <v>206</v>
      </c>
      <c r="Q15" s="139"/>
      <c r="R15" s="268"/>
      <c r="S15" s="269"/>
      <c r="T15" s="36" t="s">
        <v>14</v>
      </c>
      <c r="U15" s="280" t="s">
        <v>15</v>
      </c>
      <c r="V15" s="281"/>
      <c r="W15" s="282"/>
      <c r="X15" s="68"/>
      <c r="Y15" s="273" t="s">
        <v>16</v>
      </c>
      <c r="Z15" s="274"/>
      <c r="AA15" s="43"/>
      <c r="AB15" s="268"/>
      <c r="AC15" s="269"/>
      <c r="AD15" s="290"/>
      <c r="AE15" s="291"/>
      <c r="AF15" s="122"/>
      <c r="AG15" s="122"/>
      <c r="AH15" s="122"/>
      <c r="AI15" s="122"/>
      <c r="AJ15" s="122"/>
      <c r="AK15" s="122"/>
      <c r="AL15" s="123"/>
    </row>
    <row r="16" spans="1:39" x14ac:dyDescent="0.25">
      <c r="A16" s="231" t="s">
        <v>375</v>
      </c>
      <c r="B16" s="232"/>
      <c r="C16" s="232"/>
      <c r="D16" s="232"/>
      <c r="E16" s="232"/>
      <c r="F16" s="232"/>
      <c r="G16" s="233"/>
      <c r="H16" s="135"/>
      <c r="I16" s="237"/>
      <c r="J16" s="239"/>
      <c r="K16" s="239"/>
      <c r="L16" s="138"/>
      <c r="M16" s="155"/>
      <c r="N16" s="241">
        <v>44084</v>
      </c>
      <c r="O16" s="242"/>
      <c r="P16" s="243"/>
      <c r="Q16" s="140"/>
      <c r="R16" s="244" t="s">
        <v>221</v>
      </c>
      <c r="S16" s="283"/>
      <c r="T16" s="39">
        <f>VLOOKUP(R16,'VMA ab 1.1.22'!A:D,3,)</f>
        <v>28</v>
      </c>
      <c r="U16" s="248">
        <f>IF(N16&gt;1,1,IF(P16&gt;1,1,IF(K16-J16&gt;8/24,1,0)))</f>
        <v>1</v>
      </c>
      <c r="V16" s="249"/>
      <c r="W16" s="250"/>
      <c r="X16" s="257">
        <f>U16*T16</f>
        <v>28</v>
      </c>
      <c r="Y16" s="259">
        <f>IF(O16&gt;=1,1,0)</f>
        <v>0</v>
      </c>
      <c r="Z16" s="260"/>
      <c r="AA16" s="257">
        <f>Y16*T17</f>
        <v>0</v>
      </c>
      <c r="AB16" s="431"/>
      <c r="AC16" s="432"/>
      <c r="AD16" s="224">
        <v>0</v>
      </c>
      <c r="AE16" s="225"/>
      <c r="AF16" s="228">
        <f>IF(N16&gt;1,AD16*AG16,IF(R16="privat veranlasst","",IF(R16="(Leer)","",AD16*AG16)))</f>
        <v>0</v>
      </c>
      <c r="AG16" s="229">
        <f>$D$11</f>
        <v>0.3</v>
      </c>
      <c r="AH16" s="229"/>
      <c r="AI16" s="229"/>
      <c r="AJ16" s="172"/>
      <c r="AK16" s="449"/>
      <c r="AL16" s="230"/>
    </row>
    <row r="17" spans="1:41" ht="15" customHeight="1" x14ac:dyDescent="0.25">
      <c r="A17" s="234"/>
      <c r="B17" s="235"/>
      <c r="C17" s="235"/>
      <c r="D17" s="235"/>
      <c r="E17" s="235"/>
      <c r="F17" s="235"/>
      <c r="G17" s="236"/>
      <c r="H17" s="136"/>
      <c r="I17" s="238"/>
      <c r="J17" s="240"/>
      <c r="K17" s="240"/>
      <c r="L17" s="137"/>
      <c r="M17" s="154"/>
      <c r="N17" s="241"/>
      <c r="O17" s="242"/>
      <c r="P17" s="243"/>
      <c r="Q17" s="141"/>
      <c r="R17" s="284"/>
      <c r="S17" s="285"/>
      <c r="T17" s="39">
        <f>VLOOKUP(R16,'VMA ab 1.1.22'!A:D,2,)</f>
        <v>41</v>
      </c>
      <c r="U17" s="251"/>
      <c r="V17" s="252"/>
      <c r="W17" s="253"/>
      <c r="X17" s="258"/>
      <c r="Y17" s="261"/>
      <c r="Z17" s="262"/>
      <c r="AA17" s="258"/>
      <c r="AB17" s="433"/>
      <c r="AC17" s="434"/>
      <c r="AD17" s="226"/>
      <c r="AE17" s="227"/>
      <c r="AF17" s="228"/>
      <c r="AG17" s="229"/>
      <c r="AH17" s="229"/>
      <c r="AI17" s="229"/>
      <c r="AJ17" s="172"/>
      <c r="AK17" s="449"/>
      <c r="AL17" s="230"/>
      <c r="AO17" s="121"/>
    </row>
    <row r="18" spans="1:41" x14ac:dyDescent="0.25">
      <c r="A18" s="231" t="s">
        <v>365</v>
      </c>
      <c r="B18" s="232"/>
      <c r="C18" s="232"/>
      <c r="D18" s="232"/>
      <c r="E18" s="232"/>
      <c r="F18" s="232"/>
      <c r="G18" s="233"/>
      <c r="H18" s="134"/>
      <c r="I18" s="237"/>
      <c r="J18" s="239"/>
      <c r="K18" s="239"/>
      <c r="L18" s="137"/>
      <c r="M18" s="154"/>
      <c r="N18" s="241"/>
      <c r="O18" s="242">
        <v>44085</v>
      </c>
      <c r="P18" s="243"/>
      <c r="Q18" s="141"/>
      <c r="R18" s="244" t="s">
        <v>221</v>
      </c>
      <c r="S18" s="283"/>
      <c r="T18" s="39">
        <f>VLOOKUP(R18,'VMA ab 1.1.22'!A:D,3,)</f>
        <v>28</v>
      </c>
      <c r="U18" s="248">
        <f t="shared" ref="U18" si="0">IF(N18&gt;1,1,IF(P18&gt;1,1,IF(K18-J18&gt;8/24,1,0)))</f>
        <v>0</v>
      </c>
      <c r="V18" s="249"/>
      <c r="W18" s="250"/>
      <c r="X18" s="257">
        <f>U18*T18</f>
        <v>0</v>
      </c>
      <c r="Y18" s="259">
        <f>IF(O18&gt;=1,1,0)</f>
        <v>1</v>
      </c>
      <c r="Z18" s="260"/>
      <c r="AA18" s="257">
        <f t="shared" ref="AA18" si="1">Y18*T19</f>
        <v>41</v>
      </c>
      <c r="AB18" s="431"/>
      <c r="AC18" s="432"/>
      <c r="AD18" s="224">
        <v>50</v>
      </c>
      <c r="AE18" s="225"/>
      <c r="AF18" s="228">
        <f t="shared" ref="AF18:AF38" si="2">IF(N18&gt;1,AD18*AG18,IF(R18="privat veranlasst","",IF(R18="(Leer)","",AD18*AG18)))</f>
        <v>15</v>
      </c>
      <c r="AG18" s="229">
        <f t="shared" ref="AG18" si="3">$D$11</f>
        <v>0.3</v>
      </c>
      <c r="AH18" s="229"/>
      <c r="AI18" s="229"/>
      <c r="AJ18" s="172"/>
      <c r="AK18" s="449"/>
      <c r="AL18" s="230"/>
    </row>
    <row r="19" spans="1:41" x14ac:dyDescent="0.25">
      <c r="A19" s="234"/>
      <c r="B19" s="235"/>
      <c r="C19" s="235"/>
      <c r="D19" s="235"/>
      <c r="E19" s="235"/>
      <c r="F19" s="235"/>
      <c r="G19" s="236"/>
      <c r="H19" s="134"/>
      <c r="I19" s="238"/>
      <c r="J19" s="240"/>
      <c r="K19" s="240"/>
      <c r="L19" s="137"/>
      <c r="M19" s="154"/>
      <c r="N19" s="241"/>
      <c r="O19" s="242"/>
      <c r="P19" s="243"/>
      <c r="Q19" s="141"/>
      <c r="R19" s="246"/>
      <c r="S19" s="247"/>
      <c r="T19" s="39">
        <f>VLOOKUP(R18,'VMA ab 1.1.22'!A:D,2,)</f>
        <v>41</v>
      </c>
      <c r="U19" s="251"/>
      <c r="V19" s="252"/>
      <c r="W19" s="253"/>
      <c r="X19" s="258"/>
      <c r="Y19" s="261"/>
      <c r="Z19" s="262"/>
      <c r="AA19" s="258"/>
      <c r="AB19" s="433"/>
      <c r="AC19" s="434"/>
      <c r="AD19" s="226"/>
      <c r="AE19" s="227"/>
      <c r="AF19" s="228"/>
      <c r="AG19" s="229"/>
      <c r="AH19" s="229"/>
      <c r="AI19" s="229"/>
      <c r="AJ19" s="172"/>
      <c r="AK19" s="449"/>
      <c r="AL19" s="230"/>
    </row>
    <row r="20" spans="1:41" s="116" customFormat="1" x14ac:dyDescent="0.25">
      <c r="A20" s="231" t="s">
        <v>366</v>
      </c>
      <c r="B20" s="232"/>
      <c r="C20" s="232"/>
      <c r="D20" s="232"/>
      <c r="E20" s="232"/>
      <c r="F20" s="232"/>
      <c r="G20" s="233"/>
      <c r="H20" s="134"/>
      <c r="I20" s="237"/>
      <c r="J20" s="239"/>
      <c r="K20" s="239"/>
      <c r="L20" s="137"/>
      <c r="M20" s="154"/>
      <c r="N20" s="241"/>
      <c r="O20" s="242">
        <v>44086</v>
      </c>
      <c r="P20" s="243"/>
      <c r="Q20" s="141"/>
      <c r="R20" s="244" t="s">
        <v>337</v>
      </c>
      <c r="S20" s="245"/>
      <c r="T20" s="39">
        <f>VLOOKUP(R20,'VMA ab 1.1.22'!A:D,3,)</f>
        <v>0</v>
      </c>
      <c r="U20" s="248">
        <f>IF(N20&gt;1,1,IF(P20&gt;1,1,IF(K20-J20&gt;8/24,1,0)))</f>
        <v>0</v>
      </c>
      <c r="V20" s="249"/>
      <c r="W20" s="250"/>
      <c r="X20" s="257">
        <f>U20*T20</f>
        <v>0</v>
      </c>
      <c r="Y20" s="259">
        <f>IF(O20&gt;=1,1,0)</f>
        <v>1</v>
      </c>
      <c r="Z20" s="260"/>
      <c r="AA20" s="257">
        <f t="shared" ref="AA20" si="4">Y20*T21</f>
        <v>0</v>
      </c>
      <c r="AB20" s="431"/>
      <c r="AC20" s="432"/>
      <c r="AD20" s="224">
        <v>50</v>
      </c>
      <c r="AE20" s="225"/>
      <c r="AF20" s="228" t="str">
        <f t="shared" si="2"/>
        <v/>
      </c>
      <c r="AG20" s="229">
        <f t="shared" ref="AG20" si="5">$D$11</f>
        <v>0.3</v>
      </c>
      <c r="AH20" s="229"/>
      <c r="AI20" s="229"/>
      <c r="AJ20" s="172"/>
      <c r="AK20" s="449"/>
      <c r="AL20" s="230"/>
    </row>
    <row r="21" spans="1:41" s="116" customFormat="1" x14ac:dyDescent="0.25">
      <c r="A21" s="234"/>
      <c r="B21" s="235"/>
      <c r="C21" s="235"/>
      <c r="D21" s="235"/>
      <c r="E21" s="235"/>
      <c r="F21" s="235"/>
      <c r="G21" s="236"/>
      <c r="H21" s="134"/>
      <c r="I21" s="238"/>
      <c r="J21" s="240"/>
      <c r="K21" s="240"/>
      <c r="L21" s="137"/>
      <c r="M21" s="154"/>
      <c r="N21" s="241"/>
      <c r="O21" s="242"/>
      <c r="P21" s="243"/>
      <c r="Q21" s="141"/>
      <c r="R21" s="246"/>
      <c r="S21" s="247"/>
      <c r="T21" s="39">
        <f>VLOOKUP(R20,'VMA ab 1.1.22'!A:D,2,)</f>
        <v>0</v>
      </c>
      <c r="U21" s="251"/>
      <c r="V21" s="252"/>
      <c r="W21" s="253"/>
      <c r="X21" s="258"/>
      <c r="Y21" s="261"/>
      <c r="Z21" s="262"/>
      <c r="AA21" s="258"/>
      <c r="AB21" s="433"/>
      <c r="AC21" s="434"/>
      <c r="AD21" s="226"/>
      <c r="AE21" s="227"/>
      <c r="AF21" s="228"/>
      <c r="AG21" s="229"/>
      <c r="AH21" s="229"/>
      <c r="AI21" s="229"/>
      <c r="AJ21" s="172"/>
      <c r="AK21" s="449"/>
      <c r="AL21" s="230"/>
    </row>
    <row r="22" spans="1:41" s="116" customFormat="1" x14ac:dyDescent="0.25">
      <c r="A22" s="231" t="s">
        <v>365</v>
      </c>
      <c r="B22" s="232"/>
      <c r="C22" s="232"/>
      <c r="D22" s="232"/>
      <c r="E22" s="232"/>
      <c r="F22" s="232"/>
      <c r="G22" s="233"/>
      <c r="H22" s="134"/>
      <c r="I22" s="237"/>
      <c r="J22" s="239"/>
      <c r="K22" s="239"/>
      <c r="L22" s="137"/>
      <c r="M22" s="154"/>
      <c r="N22" s="241"/>
      <c r="O22" s="242">
        <v>44087</v>
      </c>
      <c r="P22" s="243"/>
      <c r="Q22" s="141"/>
      <c r="R22" s="244" t="s">
        <v>221</v>
      </c>
      <c r="S22" s="245"/>
      <c r="T22" s="39">
        <f>VLOOKUP(R22,'VMA ab 1.1.22'!A:D,3,)</f>
        <v>28</v>
      </c>
      <c r="U22" s="248">
        <f t="shared" ref="U22" si="6">IF(N22&gt;1,1,IF(P22&gt;1,1,IF(K22-J22&gt;8/24,1,0)))</f>
        <v>0</v>
      </c>
      <c r="V22" s="249"/>
      <c r="W22" s="250"/>
      <c r="X22" s="257">
        <f>U22*T22</f>
        <v>0</v>
      </c>
      <c r="Y22" s="259">
        <f t="shared" ref="Y22" si="7">IF(O22&gt;=1,1,0)</f>
        <v>1</v>
      </c>
      <c r="Z22" s="260"/>
      <c r="AA22" s="257">
        <f t="shared" ref="AA22" si="8">Y22*T23</f>
        <v>41</v>
      </c>
      <c r="AB22" s="431"/>
      <c r="AC22" s="432"/>
      <c r="AD22" s="224">
        <v>50</v>
      </c>
      <c r="AE22" s="225"/>
      <c r="AF22" s="228">
        <f t="shared" si="2"/>
        <v>15</v>
      </c>
      <c r="AG22" s="229">
        <f t="shared" ref="AG22" si="9">$D$11</f>
        <v>0.3</v>
      </c>
      <c r="AH22" s="229"/>
      <c r="AI22" s="229"/>
      <c r="AJ22" s="172"/>
      <c r="AK22" s="449"/>
      <c r="AL22" s="230"/>
    </row>
    <row r="23" spans="1:41" s="116" customFormat="1" x14ac:dyDescent="0.25">
      <c r="A23" s="234"/>
      <c r="B23" s="235"/>
      <c r="C23" s="235"/>
      <c r="D23" s="235"/>
      <c r="E23" s="235"/>
      <c r="F23" s="235"/>
      <c r="G23" s="236"/>
      <c r="H23" s="134"/>
      <c r="I23" s="238"/>
      <c r="J23" s="240"/>
      <c r="K23" s="240"/>
      <c r="L23" s="137"/>
      <c r="M23" s="154"/>
      <c r="N23" s="241"/>
      <c r="O23" s="242"/>
      <c r="P23" s="243"/>
      <c r="Q23" s="141"/>
      <c r="R23" s="246"/>
      <c r="S23" s="247"/>
      <c r="T23" s="39">
        <f>VLOOKUP(R22,'VMA ab 1.1.22'!A:D,2,)</f>
        <v>41</v>
      </c>
      <c r="U23" s="251"/>
      <c r="V23" s="252"/>
      <c r="W23" s="253"/>
      <c r="X23" s="258"/>
      <c r="Y23" s="261"/>
      <c r="Z23" s="262"/>
      <c r="AA23" s="258"/>
      <c r="AB23" s="433"/>
      <c r="AC23" s="434"/>
      <c r="AD23" s="226"/>
      <c r="AE23" s="227"/>
      <c r="AF23" s="228"/>
      <c r="AG23" s="229"/>
      <c r="AH23" s="229"/>
      <c r="AI23" s="229"/>
      <c r="AJ23" s="172"/>
      <c r="AK23" s="449"/>
      <c r="AL23" s="230"/>
    </row>
    <row r="24" spans="1:41" x14ac:dyDescent="0.25">
      <c r="A24" s="231" t="s">
        <v>365</v>
      </c>
      <c r="B24" s="232"/>
      <c r="C24" s="232"/>
      <c r="D24" s="232"/>
      <c r="E24" s="232"/>
      <c r="F24" s="232"/>
      <c r="G24" s="233"/>
      <c r="H24" s="134"/>
      <c r="I24" s="237"/>
      <c r="J24" s="239"/>
      <c r="K24" s="239"/>
      <c r="L24" s="137"/>
      <c r="M24" s="154"/>
      <c r="N24" s="241"/>
      <c r="O24" s="242">
        <v>44088</v>
      </c>
      <c r="P24" s="243"/>
      <c r="Q24" s="141"/>
      <c r="R24" s="244" t="s">
        <v>224</v>
      </c>
      <c r="S24" s="245"/>
      <c r="T24" s="39">
        <f>VLOOKUP(R24,'VMA ab 1.1.22'!A:D,3,)</f>
        <v>20</v>
      </c>
      <c r="U24" s="248">
        <f t="shared" ref="U24" si="10">IF(N24&gt;1,1,IF(P24&gt;1,1,IF(K24-J24&gt;8/24,1,0)))</f>
        <v>0</v>
      </c>
      <c r="V24" s="249"/>
      <c r="W24" s="250"/>
      <c r="X24" s="257">
        <f>U24*T24</f>
        <v>0</v>
      </c>
      <c r="Y24" s="259">
        <f t="shared" ref="Y24" si="11">IF(O24&gt;=1,1,0)</f>
        <v>1</v>
      </c>
      <c r="Z24" s="260"/>
      <c r="AA24" s="263">
        <f>Y24*T25</f>
        <v>30</v>
      </c>
      <c r="AB24" s="431"/>
      <c r="AC24" s="432"/>
      <c r="AD24" s="224">
        <v>50</v>
      </c>
      <c r="AE24" s="225"/>
      <c r="AF24" s="228">
        <f t="shared" si="2"/>
        <v>15</v>
      </c>
      <c r="AG24" s="229">
        <f t="shared" ref="AG24" si="12">$D$11</f>
        <v>0.3</v>
      </c>
      <c r="AH24" s="229"/>
      <c r="AI24" s="229"/>
      <c r="AJ24" s="172"/>
      <c r="AK24" s="449"/>
      <c r="AL24" s="230"/>
      <c r="AM24" s="2"/>
      <c r="AN24" s="2"/>
      <c r="AO24" s="2"/>
    </row>
    <row r="25" spans="1:41" x14ac:dyDescent="0.25">
      <c r="A25" s="234"/>
      <c r="B25" s="235"/>
      <c r="C25" s="235"/>
      <c r="D25" s="235"/>
      <c r="E25" s="235"/>
      <c r="F25" s="235"/>
      <c r="G25" s="236"/>
      <c r="H25" s="134"/>
      <c r="I25" s="238"/>
      <c r="J25" s="240"/>
      <c r="K25" s="240"/>
      <c r="L25" s="137"/>
      <c r="M25" s="154"/>
      <c r="N25" s="241"/>
      <c r="O25" s="242"/>
      <c r="P25" s="243"/>
      <c r="Q25" s="141"/>
      <c r="R25" s="246"/>
      <c r="S25" s="247"/>
      <c r="T25" s="39">
        <f>VLOOKUP(R24,'VMA ab 1.1.22'!A:D,2,)</f>
        <v>30</v>
      </c>
      <c r="U25" s="251"/>
      <c r="V25" s="252"/>
      <c r="W25" s="253"/>
      <c r="X25" s="258"/>
      <c r="Y25" s="261"/>
      <c r="Z25" s="262"/>
      <c r="AA25" s="258"/>
      <c r="AB25" s="433"/>
      <c r="AC25" s="434"/>
      <c r="AD25" s="226"/>
      <c r="AE25" s="227"/>
      <c r="AF25" s="228"/>
      <c r="AG25" s="229"/>
      <c r="AH25" s="229"/>
      <c r="AI25" s="229"/>
      <c r="AJ25" s="172"/>
      <c r="AK25" s="449"/>
      <c r="AL25" s="230"/>
      <c r="AM25" s="2"/>
      <c r="AN25" s="2"/>
      <c r="AO25" s="2"/>
    </row>
    <row r="26" spans="1:41" ht="15" customHeight="1" x14ac:dyDescent="0.25">
      <c r="A26" s="231" t="s">
        <v>365</v>
      </c>
      <c r="B26" s="232"/>
      <c r="C26" s="232"/>
      <c r="D26" s="232"/>
      <c r="E26" s="232"/>
      <c r="F26" s="232"/>
      <c r="G26" s="233"/>
      <c r="H26" s="134"/>
      <c r="I26" s="296"/>
      <c r="J26" s="298"/>
      <c r="K26" s="298"/>
      <c r="L26" s="137"/>
      <c r="M26" s="154"/>
      <c r="N26" s="292"/>
      <c r="O26" s="294">
        <v>44089</v>
      </c>
      <c r="P26" s="392"/>
      <c r="Q26" s="141"/>
      <c r="R26" s="244" t="s">
        <v>224</v>
      </c>
      <c r="S26" s="245"/>
      <c r="T26" s="39">
        <f>VLOOKUP(R26,'VMA ab 1.1.22'!A:D,3,)</f>
        <v>20</v>
      </c>
      <c r="U26" s="248">
        <f t="shared" ref="U26" si="13">IF(N26&gt;1,1,IF(P26&gt;1,1,IF(K26-J26&gt;8/24,1,0)))</f>
        <v>0</v>
      </c>
      <c r="V26" s="249"/>
      <c r="W26" s="250"/>
      <c r="X26" s="257">
        <f t="shared" ref="X26" si="14">U26*T26</f>
        <v>0</v>
      </c>
      <c r="Y26" s="259">
        <f t="shared" ref="Y26" si="15">IF(O26&gt;=1,1,0)</f>
        <v>1</v>
      </c>
      <c r="Z26" s="260"/>
      <c r="AA26" s="257">
        <f t="shared" ref="AA26" si="16">Y26*T27</f>
        <v>30</v>
      </c>
      <c r="AB26" s="431"/>
      <c r="AC26" s="432"/>
      <c r="AD26" s="224">
        <v>50</v>
      </c>
      <c r="AE26" s="225"/>
      <c r="AF26" s="228">
        <f t="shared" si="2"/>
        <v>15</v>
      </c>
      <c r="AG26" s="229">
        <f t="shared" ref="AG26" si="17">$D$11</f>
        <v>0.3</v>
      </c>
      <c r="AH26" s="229"/>
      <c r="AI26" s="229"/>
      <c r="AJ26" s="172"/>
      <c r="AK26" s="449"/>
      <c r="AL26" s="230"/>
      <c r="AM26" s="2"/>
      <c r="AN26" s="2"/>
      <c r="AO26" s="2"/>
    </row>
    <row r="27" spans="1:41" x14ac:dyDescent="0.25">
      <c r="A27" s="234"/>
      <c r="B27" s="235"/>
      <c r="C27" s="235"/>
      <c r="D27" s="235"/>
      <c r="E27" s="235"/>
      <c r="F27" s="235"/>
      <c r="G27" s="236"/>
      <c r="H27" s="134"/>
      <c r="I27" s="297"/>
      <c r="J27" s="299"/>
      <c r="K27" s="299"/>
      <c r="L27" s="137"/>
      <c r="M27" s="154"/>
      <c r="N27" s="293"/>
      <c r="O27" s="295"/>
      <c r="P27" s="393"/>
      <c r="Q27" s="141"/>
      <c r="R27" s="246"/>
      <c r="S27" s="247"/>
      <c r="T27" s="39">
        <f>VLOOKUP(R26,'VMA ab 1.1.22'!A:D,2,)</f>
        <v>30</v>
      </c>
      <c r="U27" s="251"/>
      <c r="V27" s="252"/>
      <c r="W27" s="253"/>
      <c r="X27" s="258"/>
      <c r="Y27" s="261"/>
      <c r="Z27" s="262"/>
      <c r="AA27" s="258"/>
      <c r="AB27" s="433"/>
      <c r="AC27" s="434"/>
      <c r="AD27" s="226"/>
      <c r="AE27" s="227"/>
      <c r="AF27" s="228"/>
      <c r="AG27" s="229"/>
      <c r="AH27" s="229"/>
      <c r="AI27" s="229"/>
      <c r="AJ27" s="172"/>
      <c r="AK27" s="449"/>
      <c r="AL27" s="230"/>
      <c r="AM27" s="2"/>
      <c r="AN27" s="2"/>
      <c r="AO27" s="2"/>
    </row>
    <row r="28" spans="1:41" x14ac:dyDescent="0.25">
      <c r="A28" s="231" t="s">
        <v>365</v>
      </c>
      <c r="B28" s="232"/>
      <c r="C28" s="232"/>
      <c r="D28" s="232"/>
      <c r="E28" s="232"/>
      <c r="F28" s="232"/>
      <c r="G28" s="233"/>
      <c r="H28" s="134"/>
      <c r="I28" s="237"/>
      <c r="J28" s="239"/>
      <c r="K28" s="239"/>
      <c r="L28" s="137"/>
      <c r="M28" s="154"/>
      <c r="N28" s="241"/>
      <c r="O28" s="242">
        <v>44090</v>
      </c>
      <c r="P28" s="243"/>
      <c r="Q28" s="141"/>
      <c r="R28" s="244" t="s">
        <v>221</v>
      </c>
      <c r="S28" s="245"/>
      <c r="T28" s="39">
        <f>VLOOKUP(R28,'VMA ab 1.1.22'!A:D,3,)</f>
        <v>28</v>
      </c>
      <c r="U28" s="248">
        <f t="shared" ref="U28" si="18">IF(N28&gt;1,1,IF(P28&gt;1,1,IF(K28-J28&gt;8/24,1,0)))</f>
        <v>0</v>
      </c>
      <c r="V28" s="249"/>
      <c r="W28" s="250"/>
      <c r="X28" s="257">
        <f t="shared" ref="X28" si="19">U28*T28</f>
        <v>0</v>
      </c>
      <c r="Y28" s="259">
        <f t="shared" ref="Y28" si="20">IF(O28&gt;=1,1,0)</f>
        <v>1</v>
      </c>
      <c r="Z28" s="260"/>
      <c r="AA28" s="257">
        <f t="shared" ref="AA28" si="21">Y28*T29</f>
        <v>41</v>
      </c>
      <c r="AB28" s="431"/>
      <c r="AC28" s="432"/>
      <c r="AD28" s="224">
        <v>50</v>
      </c>
      <c r="AE28" s="225"/>
      <c r="AF28" s="228">
        <f t="shared" si="2"/>
        <v>15</v>
      </c>
      <c r="AG28" s="229">
        <f t="shared" ref="AG28" si="22">$D$11</f>
        <v>0.3</v>
      </c>
      <c r="AH28" s="229"/>
      <c r="AI28" s="229"/>
      <c r="AJ28" s="172"/>
      <c r="AK28" s="449"/>
      <c r="AL28" s="230"/>
      <c r="AM28" s="2"/>
      <c r="AN28" s="2"/>
      <c r="AO28" s="2"/>
    </row>
    <row r="29" spans="1:41" x14ac:dyDescent="0.25">
      <c r="A29" s="234"/>
      <c r="B29" s="235"/>
      <c r="C29" s="235"/>
      <c r="D29" s="235"/>
      <c r="E29" s="235"/>
      <c r="F29" s="235"/>
      <c r="G29" s="236"/>
      <c r="H29" s="134"/>
      <c r="I29" s="238"/>
      <c r="J29" s="240"/>
      <c r="K29" s="240"/>
      <c r="L29" s="137"/>
      <c r="M29" s="154"/>
      <c r="N29" s="241"/>
      <c r="O29" s="242"/>
      <c r="P29" s="243"/>
      <c r="Q29" s="141"/>
      <c r="R29" s="246"/>
      <c r="S29" s="247"/>
      <c r="T29" s="39">
        <f>VLOOKUP(R28,'VMA ab 1.1.22'!A:D,2,)</f>
        <v>41</v>
      </c>
      <c r="U29" s="251"/>
      <c r="V29" s="252"/>
      <c r="W29" s="253"/>
      <c r="X29" s="258"/>
      <c r="Y29" s="261"/>
      <c r="Z29" s="262"/>
      <c r="AA29" s="258"/>
      <c r="AB29" s="433"/>
      <c r="AC29" s="434"/>
      <c r="AD29" s="226"/>
      <c r="AE29" s="227"/>
      <c r="AF29" s="228"/>
      <c r="AG29" s="229"/>
      <c r="AH29" s="229"/>
      <c r="AI29" s="229"/>
      <c r="AJ29" s="172"/>
      <c r="AK29" s="449"/>
      <c r="AL29" s="230"/>
      <c r="AM29" s="2"/>
      <c r="AN29" s="2"/>
      <c r="AO29" s="2"/>
    </row>
    <row r="30" spans="1:41" x14ac:dyDescent="0.25">
      <c r="A30" s="231" t="s">
        <v>365</v>
      </c>
      <c r="B30" s="232"/>
      <c r="C30" s="232"/>
      <c r="D30" s="232"/>
      <c r="E30" s="232"/>
      <c r="F30" s="232"/>
      <c r="G30" s="233"/>
      <c r="H30" s="134"/>
      <c r="I30" s="237"/>
      <c r="J30" s="239"/>
      <c r="K30" s="239"/>
      <c r="L30" s="137"/>
      <c r="M30" s="154"/>
      <c r="N30" s="241"/>
      <c r="O30" s="242">
        <v>44091</v>
      </c>
      <c r="P30" s="243"/>
      <c r="Q30" s="141"/>
      <c r="R30" s="244" t="s">
        <v>221</v>
      </c>
      <c r="S30" s="245"/>
      <c r="T30" s="39">
        <f>VLOOKUP(R30,'VMA ab 1.1.22'!A:D,3,)</f>
        <v>28</v>
      </c>
      <c r="U30" s="248">
        <f t="shared" ref="U30" si="23">IF(N30&gt;1,1,IF(P30&gt;1,1,IF(K30-J30&gt;8/24,1,0)))</f>
        <v>0</v>
      </c>
      <c r="V30" s="249"/>
      <c r="W30" s="250"/>
      <c r="X30" s="257">
        <f t="shared" ref="X30" si="24">U30*T30</f>
        <v>0</v>
      </c>
      <c r="Y30" s="259">
        <f t="shared" ref="Y30" si="25">IF(O30&gt;=1,1,0)</f>
        <v>1</v>
      </c>
      <c r="Z30" s="260"/>
      <c r="AA30" s="257">
        <f t="shared" ref="AA30" si="26">Y30*T31</f>
        <v>41</v>
      </c>
      <c r="AB30" s="431"/>
      <c r="AC30" s="432"/>
      <c r="AD30" s="224">
        <v>50</v>
      </c>
      <c r="AE30" s="225"/>
      <c r="AF30" s="228">
        <f t="shared" si="2"/>
        <v>15</v>
      </c>
      <c r="AG30" s="229">
        <f t="shared" ref="AG30" si="27">$D$11</f>
        <v>0.3</v>
      </c>
      <c r="AH30" s="229"/>
      <c r="AI30" s="229"/>
      <c r="AJ30" s="172"/>
      <c r="AK30" s="230"/>
      <c r="AL30" s="2"/>
      <c r="AM30" s="2"/>
      <c r="AN30" s="2"/>
    </row>
    <row r="31" spans="1:41" x14ac:dyDescent="0.25">
      <c r="A31" s="234"/>
      <c r="B31" s="235"/>
      <c r="C31" s="235"/>
      <c r="D31" s="235"/>
      <c r="E31" s="235"/>
      <c r="F31" s="235"/>
      <c r="G31" s="236"/>
      <c r="H31" s="134"/>
      <c r="I31" s="238"/>
      <c r="J31" s="240"/>
      <c r="K31" s="240"/>
      <c r="L31" s="137"/>
      <c r="M31" s="154"/>
      <c r="N31" s="241"/>
      <c r="O31" s="242"/>
      <c r="P31" s="243"/>
      <c r="Q31" s="141"/>
      <c r="R31" s="246"/>
      <c r="S31" s="247"/>
      <c r="T31" s="39">
        <f>VLOOKUP(R30,'VMA ab 1.1.22'!A:D,2,)</f>
        <v>41</v>
      </c>
      <c r="U31" s="251"/>
      <c r="V31" s="252"/>
      <c r="W31" s="253"/>
      <c r="X31" s="258"/>
      <c r="Y31" s="261"/>
      <c r="Z31" s="262"/>
      <c r="AA31" s="258"/>
      <c r="AB31" s="433"/>
      <c r="AC31" s="434"/>
      <c r="AD31" s="226"/>
      <c r="AE31" s="227"/>
      <c r="AF31" s="228"/>
      <c r="AG31" s="229"/>
      <c r="AH31" s="229"/>
      <c r="AI31" s="229"/>
      <c r="AJ31" s="172"/>
      <c r="AK31" s="230"/>
      <c r="AL31" s="2"/>
      <c r="AM31" s="2"/>
      <c r="AN31" s="2"/>
    </row>
    <row r="32" spans="1:41" x14ac:dyDescent="0.25">
      <c r="A32" s="231" t="s">
        <v>365</v>
      </c>
      <c r="B32" s="232"/>
      <c r="C32" s="232"/>
      <c r="D32" s="232"/>
      <c r="E32" s="232"/>
      <c r="F32" s="232"/>
      <c r="G32" s="233"/>
      <c r="H32" s="134"/>
      <c r="I32" s="237"/>
      <c r="J32" s="239"/>
      <c r="K32" s="239"/>
      <c r="L32" s="137"/>
      <c r="M32" s="154"/>
      <c r="N32" s="241"/>
      <c r="O32" s="242">
        <v>44092</v>
      </c>
      <c r="P32" s="243"/>
      <c r="Q32" s="141"/>
      <c r="R32" s="244" t="s">
        <v>223</v>
      </c>
      <c r="S32" s="245"/>
      <c r="T32" s="39">
        <f>VLOOKUP(R32,'VMA ab 1.1.22'!A:D,3,)</f>
        <v>24</v>
      </c>
      <c r="U32" s="248">
        <f t="shared" ref="U32" si="28">IF(N32&gt;1,1,IF(P32&gt;1,1,IF(K32-J32&gt;8/24,1,0)))</f>
        <v>0</v>
      </c>
      <c r="V32" s="249"/>
      <c r="W32" s="250"/>
      <c r="X32" s="257">
        <f t="shared" ref="X32" si="29">U32*T32</f>
        <v>0</v>
      </c>
      <c r="Y32" s="259">
        <f t="shared" ref="Y32" si="30">IF(O32&gt;=1,1,0)</f>
        <v>1</v>
      </c>
      <c r="Z32" s="260"/>
      <c r="AA32" s="257">
        <f>Y32*T33</f>
        <v>36</v>
      </c>
      <c r="AB32" s="431"/>
      <c r="AC32" s="432"/>
      <c r="AD32" s="224">
        <v>50</v>
      </c>
      <c r="AE32" s="225"/>
      <c r="AF32" s="228">
        <f t="shared" si="2"/>
        <v>15</v>
      </c>
      <c r="AG32" s="229">
        <f t="shared" ref="AG32:AG34" si="31">$D$11</f>
        <v>0.3</v>
      </c>
      <c r="AH32" s="229"/>
      <c r="AI32" s="229"/>
      <c r="AJ32" s="172"/>
      <c r="AK32" s="230"/>
      <c r="AL32" s="2"/>
      <c r="AM32" s="2"/>
      <c r="AN32" s="2"/>
    </row>
    <row r="33" spans="1:41" x14ac:dyDescent="0.25">
      <c r="A33" s="234"/>
      <c r="B33" s="235"/>
      <c r="C33" s="235"/>
      <c r="D33" s="235"/>
      <c r="E33" s="235"/>
      <c r="F33" s="235"/>
      <c r="G33" s="236"/>
      <c r="H33" s="134"/>
      <c r="I33" s="238"/>
      <c r="J33" s="240"/>
      <c r="K33" s="240"/>
      <c r="L33" s="137"/>
      <c r="M33" s="154"/>
      <c r="N33" s="241"/>
      <c r="O33" s="242"/>
      <c r="P33" s="243"/>
      <c r="Q33" s="141"/>
      <c r="R33" s="246"/>
      <c r="S33" s="247"/>
      <c r="T33" s="39">
        <f>VLOOKUP(R32,'VMA ab 1.1.22'!A:D,2,)</f>
        <v>36</v>
      </c>
      <c r="U33" s="251"/>
      <c r="V33" s="252"/>
      <c r="W33" s="253"/>
      <c r="X33" s="258"/>
      <c r="Y33" s="261"/>
      <c r="Z33" s="262"/>
      <c r="AA33" s="258"/>
      <c r="AB33" s="433"/>
      <c r="AC33" s="434"/>
      <c r="AD33" s="226"/>
      <c r="AE33" s="227"/>
      <c r="AF33" s="228"/>
      <c r="AG33" s="229"/>
      <c r="AH33" s="229"/>
      <c r="AI33" s="229"/>
      <c r="AJ33" s="172"/>
      <c r="AK33" s="230"/>
      <c r="AL33" s="2"/>
      <c r="AM33" s="2"/>
      <c r="AN33" s="2"/>
    </row>
    <row r="34" spans="1:41" s="116" customFormat="1" x14ac:dyDescent="0.25">
      <c r="A34" s="231" t="s">
        <v>365</v>
      </c>
      <c r="B34" s="232"/>
      <c r="C34" s="232"/>
      <c r="D34" s="232"/>
      <c r="E34" s="232"/>
      <c r="F34" s="232"/>
      <c r="G34" s="233"/>
      <c r="H34" s="134"/>
      <c r="I34" s="237"/>
      <c r="J34" s="239"/>
      <c r="K34" s="239"/>
      <c r="L34" s="137"/>
      <c r="M34" s="154"/>
      <c r="N34" s="241"/>
      <c r="O34" s="242">
        <v>44092</v>
      </c>
      <c r="P34" s="243"/>
      <c r="Q34" s="141"/>
      <c r="R34" s="244" t="s">
        <v>221</v>
      </c>
      <c r="S34" s="245"/>
      <c r="T34" s="39">
        <f>VLOOKUP(R34,'VMA ab 1.1.22'!A:D,3,)</f>
        <v>28</v>
      </c>
      <c r="U34" s="248">
        <f t="shared" ref="U34" si="32">IF(N34&gt;1,1,IF(P34&gt;1,1,IF(K34-J34&gt;8/24,1,0)))</f>
        <v>0</v>
      </c>
      <c r="V34" s="249"/>
      <c r="W34" s="250"/>
      <c r="X34" s="257">
        <f t="shared" ref="X34" si="33">U34*T34</f>
        <v>0</v>
      </c>
      <c r="Y34" s="259">
        <f>IF(O34&gt;=1,1,0)</f>
        <v>1</v>
      </c>
      <c r="Z34" s="260"/>
      <c r="AA34" s="257">
        <f t="shared" ref="AA34" si="34">Y34*T35</f>
        <v>41</v>
      </c>
      <c r="AB34" s="431"/>
      <c r="AC34" s="432"/>
      <c r="AD34" s="224">
        <v>50</v>
      </c>
      <c r="AE34" s="225"/>
      <c r="AF34" s="228">
        <f t="shared" ref="AF34" si="35">IF(N34&gt;1,AD34*AG34,IF(R34="privat veranlasst","",IF(R34="(Leer)","",AD34*AG34)))</f>
        <v>15</v>
      </c>
      <c r="AG34" s="229">
        <f t="shared" si="31"/>
        <v>0.3</v>
      </c>
      <c r="AH34" s="229"/>
      <c r="AI34" s="229"/>
      <c r="AJ34" s="194"/>
      <c r="AK34" s="230"/>
      <c r="AL34" s="2"/>
      <c r="AM34" s="2"/>
      <c r="AN34" s="2"/>
    </row>
    <row r="35" spans="1:41" s="116" customFormat="1" x14ac:dyDescent="0.25">
      <c r="A35" s="234"/>
      <c r="B35" s="235"/>
      <c r="C35" s="235"/>
      <c r="D35" s="235"/>
      <c r="E35" s="235"/>
      <c r="F35" s="235"/>
      <c r="G35" s="236"/>
      <c r="H35" s="134"/>
      <c r="I35" s="238"/>
      <c r="J35" s="240"/>
      <c r="K35" s="240"/>
      <c r="L35" s="137"/>
      <c r="M35" s="154"/>
      <c r="N35" s="241"/>
      <c r="O35" s="242"/>
      <c r="P35" s="243"/>
      <c r="Q35" s="141"/>
      <c r="R35" s="246"/>
      <c r="S35" s="247"/>
      <c r="T35" s="39">
        <f>VLOOKUP(R34,'VMA ab 1.1.22'!A:D,2,)</f>
        <v>41</v>
      </c>
      <c r="U35" s="251"/>
      <c r="V35" s="252"/>
      <c r="W35" s="253"/>
      <c r="X35" s="258"/>
      <c r="Y35" s="261"/>
      <c r="Z35" s="262"/>
      <c r="AA35" s="258"/>
      <c r="AB35" s="433"/>
      <c r="AC35" s="434"/>
      <c r="AD35" s="226"/>
      <c r="AE35" s="227"/>
      <c r="AF35" s="228"/>
      <c r="AG35" s="229"/>
      <c r="AH35" s="229"/>
      <c r="AI35" s="229"/>
      <c r="AJ35" s="194"/>
      <c r="AK35" s="230"/>
      <c r="AL35" s="2"/>
      <c r="AM35" s="2"/>
      <c r="AN35" s="2"/>
    </row>
    <row r="36" spans="1:41" s="116" customFormat="1" x14ac:dyDescent="0.25">
      <c r="A36" s="453" t="s">
        <v>366</v>
      </c>
      <c r="B36" s="232"/>
      <c r="C36" s="232"/>
      <c r="D36" s="232"/>
      <c r="E36" s="232"/>
      <c r="F36" s="232"/>
      <c r="G36" s="233"/>
      <c r="H36" s="134"/>
      <c r="I36" s="237"/>
      <c r="J36" s="239"/>
      <c r="K36" s="239"/>
      <c r="L36" s="137"/>
      <c r="M36" s="154"/>
      <c r="N36" s="241"/>
      <c r="O36" s="242">
        <v>44093</v>
      </c>
      <c r="P36" s="243"/>
      <c r="Q36" s="141"/>
      <c r="R36" s="244" t="s">
        <v>337</v>
      </c>
      <c r="S36" s="245"/>
      <c r="T36" s="39">
        <f>VLOOKUP(R36,'VMA ab 1.1.22'!A:D,3,)</f>
        <v>0</v>
      </c>
      <c r="U36" s="248">
        <f t="shared" ref="U36" si="36">IF(N36&gt;1,1,IF(P36&gt;1,1,IF(K36-J36&gt;8/24,1,0)))</f>
        <v>0</v>
      </c>
      <c r="V36" s="249"/>
      <c r="W36" s="250"/>
      <c r="X36" s="257">
        <f t="shared" ref="X36" si="37">U36*T36</f>
        <v>0</v>
      </c>
      <c r="Y36" s="259">
        <f>IF(O36&gt;=1,1,0)</f>
        <v>1</v>
      </c>
      <c r="Z36" s="260"/>
      <c r="AA36" s="257">
        <f t="shared" ref="AA36" si="38">Y36*T37</f>
        <v>0</v>
      </c>
      <c r="AB36" s="431"/>
      <c r="AC36" s="432"/>
      <c r="AD36" s="224">
        <v>50</v>
      </c>
      <c r="AE36" s="225"/>
      <c r="AF36" s="228" t="str">
        <f t="shared" si="2"/>
        <v/>
      </c>
      <c r="AG36" s="229">
        <f t="shared" ref="AG36" si="39">$D$11</f>
        <v>0.3</v>
      </c>
      <c r="AH36" s="229"/>
      <c r="AI36" s="229"/>
      <c r="AJ36" s="172"/>
      <c r="AK36" s="230"/>
      <c r="AL36" s="2"/>
      <c r="AM36" s="2"/>
      <c r="AN36" s="2"/>
    </row>
    <row r="37" spans="1:41" s="116" customFormat="1" x14ac:dyDescent="0.25">
      <c r="A37" s="234"/>
      <c r="B37" s="235"/>
      <c r="C37" s="235"/>
      <c r="D37" s="235"/>
      <c r="E37" s="235"/>
      <c r="F37" s="235"/>
      <c r="G37" s="236"/>
      <c r="H37" s="134"/>
      <c r="I37" s="238"/>
      <c r="J37" s="240"/>
      <c r="K37" s="240"/>
      <c r="L37" s="137"/>
      <c r="M37" s="154"/>
      <c r="N37" s="241"/>
      <c r="O37" s="242"/>
      <c r="P37" s="243"/>
      <c r="Q37" s="141"/>
      <c r="R37" s="246"/>
      <c r="S37" s="247"/>
      <c r="T37" s="39">
        <f>VLOOKUP(R36,'VMA ab 1.1.22'!A:D,2,)</f>
        <v>0</v>
      </c>
      <c r="U37" s="251"/>
      <c r="V37" s="252"/>
      <c r="W37" s="253"/>
      <c r="X37" s="258"/>
      <c r="Y37" s="261"/>
      <c r="Z37" s="262"/>
      <c r="AA37" s="258"/>
      <c r="AB37" s="433"/>
      <c r="AC37" s="434"/>
      <c r="AD37" s="226"/>
      <c r="AE37" s="227"/>
      <c r="AF37" s="228"/>
      <c r="AG37" s="229"/>
      <c r="AH37" s="229"/>
      <c r="AI37" s="229"/>
      <c r="AJ37" s="172"/>
      <c r="AK37" s="230"/>
      <c r="AL37" s="2"/>
      <c r="AM37" s="2"/>
      <c r="AN37" s="2"/>
    </row>
    <row r="38" spans="1:41" x14ac:dyDescent="0.25">
      <c r="A38" s="231" t="s">
        <v>367</v>
      </c>
      <c r="B38" s="232"/>
      <c r="C38" s="232"/>
      <c r="D38" s="232"/>
      <c r="E38" s="232"/>
      <c r="F38" s="232"/>
      <c r="G38" s="233"/>
      <c r="H38" s="134"/>
      <c r="I38" s="237"/>
      <c r="J38" s="239"/>
      <c r="K38" s="239"/>
      <c r="L38" s="137"/>
      <c r="M38" s="154"/>
      <c r="N38" s="241"/>
      <c r="O38" s="242"/>
      <c r="P38" s="243">
        <v>44094</v>
      </c>
      <c r="Q38" s="140"/>
      <c r="R38" s="244" t="s">
        <v>18</v>
      </c>
      <c r="S38" s="245"/>
      <c r="T38" s="39">
        <f>VLOOKUP(R38,'VMA ab 1.1.22'!A:D,3,)</f>
        <v>14</v>
      </c>
      <c r="U38" s="248">
        <f t="shared" ref="U38" si="40">IF(N38&gt;1,1,IF(P38&gt;1,1,IF(K38-J38&gt;8/24,1,0)))</f>
        <v>1</v>
      </c>
      <c r="V38" s="249"/>
      <c r="W38" s="250"/>
      <c r="X38" s="257">
        <f t="shared" ref="X38" si="41">U38*T38</f>
        <v>14</v>
      </c>
      <c r="Y38" s="259">
        <f t="shared" ref="Y38" si="42">IF(O38&gt;=1,1,0)</f>
        <v>0</v>
      </c>
      <c r="Z38" s="260"/>
      <c r="AA38" s="257">
        <f t="shared" ref="AA38" si="43">Y38*T39</f>
        <v>0</v>
      </c>
      <c r="AB38" s="431"/>
      <c r="AC38" s="432"/>
      <c r="AD38" s="224">
        <v>50</v>
      </c>
      <c r="AE38" s="225"/>
      <c r="AF38" s="228">
        <f t="shared" si="2"/>
        <v>15</v>
      </c>
      <c r="AG38" s="229">
        <f t="shared" ref="AG38" si="44">$D$11</f>
        <v>0.3</v>
      </c>
      <c r="AH38" s="229"/>
      <c r="AI38" s="229"/>
      <c r="AJ38" s="172"/>
      <c r="AK38" s="230"/>
      <c r="AL38" s="2"/>
      <c r="AM38" s="2"/>
      <c r="AN38" s="2"/>
    </row>
    <row r="39" spans="1:41" ht="15" customHeight="1" thickBot="1" x14ac:dyDescent="0.3">
      <c r="A39" s="450"/>
      <c r="B39" s="451"/>
      <c r="C39" s="451"/>
      <c r="D39" s="451"/>
      <c r="E39" s="451"/>
      <c r="F39" s="451"/>
      <c r="G39" s="452"/>
      <c r="H39" s="134"/>
      <c r="I39" s="238"/>
      <c r="J39" s="240"/>
      <c r="K39" s="240"/>
      <c r="L39" s="137"/>
      <c r="M39" s="154"/>
      <c r="N39" s="370"/>
      <c r="O39" s="371"/>
      <c r="P39" s="372"/>
      <c r="Q39" s="141"/>
      <c r="R39" s="246"/>
      <c r="S39" s="247"/>
      <c r="T39" s="39">
        <f>VLOOKUP(R38,'VMA ab 1.1.22'!A:D,2,)</f>
        <v>28</v>
      </c>
      <c r="U39" s="251"/>
      <c r="V39" s="252"/>
      <c r="W39" s="253"/>
      <c r="X39" s="258"/>
      <c r="Y39" s="261"/>
      <c r="Z39" s="262"/>
      <c r="AA39" s="258"/>
      <c r="AB39" s="433"/>
      <c r="AC39" s="434"/>
      <c r="AD39" s="226"/>
      <c r="AE39" s="227"/>
      <c r="AF39" s="228"/>
      <c r="AG39" s="229"/>
      <c r="AH39" s="229"/>
      <c r="AI39" s="229"/>
      <c r="AJ39" s="172"/>
      <c r="AK39" s="230"/>
      <c r="AL39" s="2"/>
      <c r="AM39" s="2"/>
      <c r="AN39" s="2"/>
    </row>
    <row r="40" spans="1:41" ht="15.75" customHeight="1" x14ac:dyDescent="0.25">
      <c r="H40" s="103"/>
      <c r="I40" s="2"/>
      <c r="J40" s="2"/>
      <c r="K40" s="2"/>
      <c r="L40" s="2"/>
      <c r="M40" s="2"/>
      <c r="N40" s="4"/>
      <c r="O40" s="101"/>
      <c r="P40" s="101"/>
      <c r="Q40" s="101"/>
      <c r="S40" s="75" t="s">
        <v>19</v>
      </c>
      <c r="T40" s="75"/>
      <c r="U40" s="373">
        <f>SUM(X16:X39)</f>
        <v>42</v>
      </c>
      <c r="V40" s="374"/>
      <c r="W40" s="25" t="s">
        <v>20</v>
      </c>
      <c r="X40" s="41"/>
      <c r="Y40" s="33">
        <f>SUM(AA16:AA39)</f>
        <v>301</v>
      </c>
      <c r="Z40" s="25" t="s">
        <v>20</v>
      </c>
      <c r="AA40" s="41"/>
      <c r="AB40" s="33">
        <f>SUM(AB16:AC39)</f>
        <v>0</v>
      </c>
      <c r="AC40" s="25" t="s">
        <v>21</v>
      </c>
      <c r="AD40" s="33">
        <f>SUM(AF16:AF39)</f>
        <v>135</v>
      </c>
      <c r="AE40" s="25" t="s">
        <v>20</v>
      </c>
      <c r="AF40" s="77"/>
      <c r="AG40" s="77"/>
      <c r="AH40" s="77"/>
      <c r="AI40" s="77"/>
      <c r="AJ40" s="77"/>
      <c r="AK40" s="124"/>
      <c r="AL40" s="2"/>
      <c r="AM40" s="2"/>
      <c r="AN40" s="2"/>
    </row>
    <row r="41" spans="1:41" x14ac:dyDescent="0.25">
      <c r="A41" s="2"/>
      <c r="B41" s="2"/>
      <c r="C41" s="2"/>
      <c r="D41" s="2"/>
      <c r="E41" s="378" t="s">
        <v>347</v>
      </c>
      <c r="F41" s="379"/>
      <c r="G41" s="379"/>
      <c r="H41" s="379"/>
      <c r="I41" s="379"/>
      <c r="J41" s="379"/>
      <c r="K41" s="379"/>
      <c r="L41" s="379"/>
      <c r="M41" s="379"/>
      <c r="N41" s="379"/>
      <c r="O41" s="92"/>
      <c r="P41" s="92"/>
      <c r="Q41" s="92"/>
      <c r="R41" s="76"/>
      <c r="S41" s="76"/>
      <c r="T41" s="430"/>
      <c r="U41" s="430"/>
      <c r="V41" s="430"/>
      <c r="W41" s="430"/>
      <c r="X41" s="430"/>
      <c r="Y41" s="430"/>
      <c r="Z41" s="430"/>
      <c r="AA41" s="430"/>
      <c r="AB41" s="430"/>
      <c r="AC41" s="171"/>
      <c r="AD41" s="171"/>
      <c r="AE41" s="176"/>
      <c r="AF41" s="125"/>
      <c r="AG41" s="125"/>
      <c r="AH41" s="125"/>
      <c r="AI41" s="125"/>
      <c r="AJ41" s="125"/>
      <c r="AK41" s="126"/>
      <c r="AL41" s="2"/>
      <c r="AM41" s="2"/>
    </row>
    <row r="42" spans="1:41" x14ac:dyDescent="0.25">
      <c r="A42" s="2"/>
      <c r="B42" s="2"/>
      <c r="C42" s="2"/>
      <c r="D42" s="2"/>
      <c r="E42" s="380"/>
      <c r="F42" s="380"/>
      <c r="G42" s="380"/>
      <c r="H42" s="380"/>
      <c r="I42" s="380"/>
      <c r="J42" s="380"/>
      <c r="K42" s="380"/>
      <c r="L42" s="380"/>
      <c r="M42" s="380"/>
      <c r="N42" s="380"/>
      <c r="O42" s="67"/>
      <c r="Q42" s="67"/>
      <c r="S42" s="69" t="s">
        <v>372</v>
      </c>
      <c r="T42" s="391">
        <f>U40+Y40-AB40+AD40</f>
        <v>478</v>
      </c>
      <c r="U42" s="391"/>
      <c r="V42" s="391"/>
      <c r="W42" s="391"/>
      <c r="X42" s="391"/>
      <c r="Y42" s="391"/>
      <c r="Z42" s="391"/>
      <c r="AA42" s="391"/>
      <c r="AB42" s="391"/>
      <c r="AC42" s="391"/>
      <c r="AD42" s="391"/>
      <c r="AE42" s="391"/>
      <c r="AF42" s="127"/>
      <c r="AG42" s="127"/>
      <c r="AH42" s="127"/>
      <c r="AI42" s="127"/>
      <c r="AJ42" s="127"/>
      <c r="AK42" s="126"/>
      <c r="AL42" s="2"/>
      <c r="AM42" s="2"/>
      <c r="AN42" s="1"/>
      <c r="AO42" s="1"/>
    </row>
    <row r="43" spans="1:41" s="116" customFormat="1" x14ac:dyDescent="0.25">
      <c r="A43" s="2"/>
      <c r="B43" s="2"/>
      <c r="C43" s="2"/>
      <c r="D43" s="2"/>
      <c r="E43" s="380"/>
      <c r="F43" s="380"/>
      <c r="G43" s="380"/>
      <c r="H43" s="380"/>
      <c r="I43" s="380"/>
      <c r="J43" s="380"/>
      <c r="K43" s="380"/>
      <c r="L43" s="380"/>
      <c r="M43" s="380"/>
      <c r="N43" s="380"/>
      <c r="O43" s="189"/>
      <c r="Q43" s="189"/>
      <c r="S43" s="69" t="s">
        <v>373</v>
      </c>
      <c r="T43" s="391">
        <f>P100</f>
        <v>831.99582494594802</v>
      </c>
      <c r="U43" s="391"/>
      <c r="V43" s="391"/>
      <c r="W43" s="391"/>
      <c r="X43" s="391"/>
      <c r="Y43" s="391"/>
      <c r="Z43" s="391"/>
      <c r="AA43" s="391"/>
      <c r="AB43" s="391"/>
      <c r="AC43" s="391"/>
      <c r="AD43" s="391"/>
      <c r="AE43" s="391"/>
      <c r="AF43" s="127"/>
      <c r="AG43" s="127"/>
      <c r="AH43" s="127"/>
      <c r="AI43" s="127"/>
      <c r="AJ43" s="127"/>
      <c r="AK43" s="126"/>
      <c r="AL43" s="2"/>
      <c r="AM43" s="2"/>
    </row>
    <row r="44" spans="1:41" s="116" customFormat="1" ht="15.75" thickBot="1" x14ac:dyDescent="0.3">
      <c r="A44" s="2"/>
      <c r="B44" s="2"/>
      <c r="C44" s="2"/>
      <c r="D44" s="2"/>
      <c r="E44" s="380"/>
      <c r="F44" s="380"/>
      <c r="G44" s="380"/>
      <c r="H44" s="380"/>
      <c r="I44" s="380"/>
      <c r="J44" s="380"/>
      <c r="K44" s="380"/>
      <c r="L44" s="380"/>
      <c r="M44" s="380"/>
      <c r="N44" s="380"/>
      <c r="O44" s="189"/>
      <c r="Q44" s="189"/>
      <c r="S44" s="69" t="s">
        <v>374</v>
      </c>
      <c r="T44" s="461">
        <f>T43+T42</f>
        <v>1309.995824945948</v>
      </c>
      <c r="U44" s="461"/>
      <c r="V44" s="461"/>
      <c r="W44" s="461"/>
      <c r="X44" s="461"/>
      <c r="Y44" s="461"/>
      <c r="Z44" s="461"/>
      <c r="AA44" s="461"/>
      <c r="AB44" s="461"/>
      <c r="AC44" s="461"/>
      <c r="AD44" s="461"/>
      <c r="AE44" s="461"/>
      <c r="AF44" s="127"/>
      <c r="AG44" s="127"/>
      <c r="AH44" s="127"/>
      <c r="AI44" s="127"/>
      <c r="AJ44" s="127"/>
      <c r="AK44" s="126"/>
      <c r="AL44" s="2"/>
      <c r="AM44" s="2"/>
    </row>
    <row r="45" spans="1:41" ht="36" customHeight="1" thickTop="1" x14ac:dyDescent="0.25">
      <c r="A45" s="2"/>
      <c r="B45" s="2"/>
      <c r="C45" s="2"/>
      <c r="D45" s="2"/>
      <c r="E45" s="381"/>
      <c r="F45" s="381"/>
      <c r="G45" s="381"/>
      <c r="H45" s="381"/>
      <c r="I45" s="381"/>
      <c r="J45" s="381"/>
      <c r="K45" s="381"/>
      <c r="L45" s="381"/>
      <c r="M45" s="381"/>
      <c r="N45" s="381"/>
      <c r="O45" s="67"/>
      <c r="P45" s="2"/>
      <c r="Q45" s="2"/>
      <c r="R45" s="2"/>
      <c r="S45" s="2"/>
      <c r="T45" s="2"/>
      <c r="U45" s="2"/>
      <c r="V45" s="2"/>
      <c r="W45" s="2"/>
      <c r="X45" s="2"/>
      <c r="Y45" s="2"/>
      <c r="Z45" s="2"/>
      <c r="AA45" s="2"/>
      <c r="AB45" s="2"/>
      <c r="AC45" s="2"/>
      <c r="AD45" s="2"/>
      <c r="AE45" s="2"/>
      <c r="AF45" s="26"/>
      <c r="AG45" s="26"/>
      <c r="AH45" s="26"/>
      <c r="AI45" s="26"/>
      <c r="AJ45" s="26"/>
      <c r="AK45" s="4"/>
      <c r="AL45" s="5"/>
      <c r="AM45" s="5"/>
      <c r="AN45" s="1"/>
      <c r="AO45" s="1"/>
    </row>
    <row r="46" spans="1:41" x14ac:dyDescent="0.25">
      <c r="A46" s="384" t="s">
        <v>22</v>
      </c>
      <c r="B46" s="385"/>
      <c r="C46" s="386"/>
      <c r="D46" s="387" t="s">
        <v>23</v>
      </c>
      <c r="E46" s="388"/>
      <c r="F46" s="389" t="s">
        <v>24</v>
      </c>
      <c r="G46" s="390"/>
      <c r="H46" s="93"/>
      <c r="I46" s="93"/>
      <c r="J46" s="93"/>
      <c r="K46" s="93"/>
      <c r="L46" s="69"/>
      <c r="M46" s="69"/>
      <c r="N46" s="69"/>
      <c r="O46" s="69"/>
      <c r="P46" s="1"/>
      <c r="Q46" s="1"/>
      <c r="R46" s="1"/>
      <c r="S46" s="1"/>
      <c r="T46" s="1"/>
      <c r="U46" s="1"/>
      <c r="V46" s="1"/>
      <c r="W46" s="5"/>
      <c r="X46" s="5"/>
      <c r="Y46" s="5"/>
      <c r="Z46" s="5"/>
      <c r="AA46" s="5"/>
      <c r="AB46" s="5"/>
      <c r="AC46" s="5"/>
      <c r="AD46" s="5"/>
      <c r="AE46" s="5"/>
      <c r="AF46" s="27"/>
      <c r="AG46" s="27"/>
      <c r="AH46" s="27"/>
      <c r="AI46" s="27"/>
      <c r="AJ46" s="27"/>
      <c r="AK46" s="4"/>
      <c r="AL46" s="5"/>
      <c r="AM46" s="5"/>
      <c r="AN46" s="1"/>
      <c r="AO46" s="1"/>
    </row>
    <row r="47" spans="1:41" x14ac:dyDescent="0.25">
      <c r="A47" s="375" t="s">
        <v>25</v>
      </c>
      <c r="B47" s="376"/>
      <c r="C47" s="377"/>
      <c r="D47" s="255">
        <f>U40+Y40</f>
        <v>343</v>
      </c>
      <c r="E47" s="256"/>
      <c r="F47" s="358"/>
      <c r="G47" s="359"/>
      <c r="H47" s="106"/>
      <c r="I47" s="94"/>
      <c r="J47" s="94"/>
      <c r="K47" s="94"/>
      <c r="L47" s="69"/>
      <c r="M47" s="69"/>
      <c r="N47" s="69"/>
      <c r="O47" s="69"/>
      <c r="P47" s="132"/>
      <c r="Q47" s="81"/>
      <c r="R47" s="81"/>
      <c r="S47" s="100" t="s">
        <v>26</v>
      </c>
      <c r="T47" s="82">
        <f>SUMIF(R16:S39,"privat veranlasst",Y16:Z39)+SUMIF(R16:S39,"privat veranlasst",U16:W39)</f>
        <v>2</v>
      </c>
      <c r="U47" s="83" t="s">
        <v>27</v>
      </c>
      <c r="V47" s="84">
        <f>SUM(U16:W39,Y16:Z39)</f>
        <v>12</v>
      </c>
      <c r="W47" s="5"/>
      <c r="X47" s="190">
        <f>T47/V47</f>
        <v>0.16666666666666666</v>
      </c>
      <c r="Y47" s="7"/>
      <c r="Z47" s="7"/>
      <c r="AA47" s="7"/>
      <c r="AB47" s="7"/>
      <c r="AC47" s="7"/>
      <c r="AD47" s="7"/>
      <c r="AE47" s="7"/>
      <c r="AF47" s="28"/>
      <c r="AG47" s="28"/>
      <c r="AH47" s="28"/>
      <c r="AI47" s="28"/>
      <c r="AJ47" s="28"/>
      <c r="AK47" s="4"/>
      <c r="AL47" s="5"/>
      <c r="AM47" s="5"/>
      <c r="AN47" s="1"/>
      <c r="AO47" s="1"/>
    </row>
    <row r="48" spans="1:41" x14ac:dyDescent="0.25">
      <c r="A48" s="254" t="s">
        <v>28</v>
      </c>
      <c r="B48" s="254"/>
      <c r="C48" s="254"/>
      <c r="D48" s="255">
        <f>AB40*-1</f>
        <v>0</v>
      </c>
      <c r="E48" s="382"/>
      <c r="F48" s="383"/>
      <c r="G48" s="383"/>
      <c r="H48" s="107"/>
      <c r="I48" s="8"/>
      <c r="J48" s="8"/>
      <c r="K48" s="8"/>
      <c r="L48" s="4"/>
      <c r="M48" s="4"/>
      <c r="N48" s="4"/>
      <c r="O48" s="4"/>
      <c r="P48" s="67"/>
      <c r="Q48" s="6"/>
      <c r="R48" s="5"/>
      <c r="S48" s="5"/>
      <c r="T48" s="5"/>
      <c r="U48" s="5"/>
      <c r="V48" s="5"/>
      <c r="W48" s="5"/>
      <c r="X48" s="2"/>
      <c r="Y48" s="2"/>
      <c r="Z48" s="2"/>
      <c r="AA48" s="2"/>
      <c r="AB48" s="2"/>
      <c r="AC48" s="2"/>
      <c r="AD48" s="2"/>
      <c r="AE48" s="2"/>
      <c r="AF48" s="30"/>
      <c r="AG48" s="30"/>
      <c r="AH48" s="30"/>
      <c r="AI48" s="30"/>
      <c r="AJ48" s="30"/>
      <c r="AK48" s="4"/>
      <c r="AL48" s="5"/>
      <c r="AM48" s="5"/>
      <c r="AN48" s="1"/>
      <c r="AO48" s="1"/>
    </row>
    <row r="49" spans="1:41" s="116" customFormat="1" x14ac:dyDescent="0.25">
      <c r="A49" s="375" t="s">
        <v>342</v>
      </c>
      <c r="B49" s="376"/>
      <c r="C49" s="377"/>
      <c r="D49" s="255">
        <f>AD40</f>
        <v>135</v>
      </c>
      <c r="E49" s="256"/>
      <c r="F49" s="358"/>
      <c r="G49" s="359"/>
      <c r="H49" s="107"/>
      <c r="I49" s="8"/>
      <c r="J49" s="8"/>
      <c r="K49" s="8"/>
      <c r="L49" s="4"/>
      <c r="M49" s="4"/>
      <c r="N49" s="4"/>
      <c r="O49" s="4"/>
      <c r="P49" s="89"/>
      <c r="Q49" s="6"/>
      <c r="R49" s="5"/>
      <c r="S49" s="5"/>
      <c r="T49" s="5"/>
      <c r="U49" s="5"/>
      <c r="V49" s="5"/>
      <c r="W49" s="5"/>
      <c r="X49" s="2"/>
      <c r="Y49" s="2"/>
      <c r="Z49" s="2"/>
      <c r="AA49" s="2"/>
      <c r="AB49" s="2"/>
      <c r="AC49" s="2"/>
      <c r="AD49" s="2"/>
      <c r="AE49" s="2"/>
      <c r="AF49" s="30"/>
      <c r="AG49" s="30"/>
      <c r="AH49" s="30"/>
      <c r="AI49" s="30"/>
      <c r="AJ49" s="30"/>
      <c r="AK49" s="4"/>
      <c r="AL49" s="5"/>
      <c r="AM49" s="5"/>
    </row>
    <row r="50" spans="1:41" s="116" customFormat="1" x14ac:dyDescent="0.25">
      <c r="A50" s="254" t="s">
        <v>31</v>
      </c>
      <c r="B50" s="254"/>
      <c r="C50" s="254"/>
      <c r="D50" s="356">
        <f>P100+(D51*-1)</f>
        <v>967.42194797847571</v>
      </c>
      <c r="E50" s="357"/>
      <c r="F50" s="186"/>
      <c r="G50" s="187"/>
      <c r="H50" s="107"/>
      <c r="I50" s="8"/>
      <c r="J50" s="8"/>
      <c r="K50" s="8"/>
      <c r="L50" s="4"/>
      <c r="M50" s="4"/>
      <c r="N50" s="4"/>
      <c r="O50" s="4"/>
      <c r="P50" s="188"/>
      <c r="Q50" s="6"/>
      <c r="R50" s="5"/>
      <c r="S50" s="5"/>
      <c r="T50" s="5"/>
      <c r="U50" s="5"/>
      <c r="V50" s="5"/>
      <c r="W50" s="5"/>
      <c r="X50" s="2"/>
      <c r="Y50" s="2"/>
      <c r="Z50" s="2"/>
      <c r="AA50" s="2"/>
      <c r="AB50" s="2"/>
      <c r="AC50" s="2"/>
      <c r="AD50" s="2"/>
      <c r="AE50" s="2"/>
      <c r="AF50" s="30"/>
      <c r="AG50" s="30"/>
      <c r="AH50" s="30"/>
      <c r="AI50" s="30"/>
      <c r="AJ50" s="30"/>
      <c r="AK50" s="4"/>
      <c r="AL50" s="5"/>
      <c r="AM50" s="5"/>
    </row>
    <row r="51" spans="1:41" x14ac:dyDescent="0.25">
      <c r="A51" s="254" t="s">
        <v>371</v>
      </c>
      <c r="B51" s="254"/>
      <c r="C51" s="254"/>
      <c r="D51" s="255">
        <f>IF(X47&lt;10%,"0",(K78+K102))</f>
        <v>-135.4261230325277</v>
      </c>
      <c r="E51" s="256"/>
      <c r="F51" s="358"/>
      <c r="G51" s="359"/>
      <c r="H51" s="129"/>
      <c r="I51" s="130"/>
      <c r="J51" s="130"/>
      <c r="K51" s="130"/>
      <c r="L51" s="8"/>
      <c r="M51" s="8"/>
      <c r="N51" s="8"/>
      <c r="O51" s="8"/>
      <c r="P51" s="66" t="s">
        <v>29</v>
      </c>
      <c r="Q51" s="354"/>
      <c r="R51" s="354"/>
      <c r="S51" s="66"/>
      <c r="T51" s="5"/>
      <c r="U51" s="5"/>
      <c r="V51" s="5"/>
      <c r="W51" s="5"/>
      <c r="X51" s="5"/>
      <c r="Y51" s="355" t="s">
        <v>30</v>
      </c>
      <c r="Z51" s="355"/>
      <c r="AA51" s="355"/>
      <c r="AB51" s="5"/>
      <c r="AC51" s="5"/>
      <c r="AD51" s="5"/>
      <c r="AE51" s="5"/>
      <c r="AF51" s="5"/>
      <c r="AG51" s="5"/>
      <c r="AH51" s="5"/>
      <c r="AI51" s="5"/>
      <c r="AJ51" s="5"/>
      <c r="AK51" s="4"/>
      <c r="AL51" s="5"/>
      <c r="AM51" s="5"/>
      <c r="AN51" s="1"/>
      <c r="AO51" s="1"/>
    </row>
    <row r="52" spans="1:41" x14ac:dyDescent="0.25">
      <c r="A52" s="360" t="s">
        <v>32</v>
      </c>
      <c r="B52" s="361"/>
      <c r="C52" s="362"/>
      <c r="D52" s="366">
        <f>SUM(D47:E51)</f>
        <v>1309.9958249459478</v>
      </c>
      <c r="E52" s="367"/>
      <c r="F52" s="369"/>
      <c r="G52" s="369"/>
      <c r="H52" s="131"/>
      <c r="I52" s="131"/>
      <c r="J52" s="131"/>
      <c r="K52" s="131"/>
      <c r="L52" s="13"/>
      <c r="M52" s="13"/>
      <c r="N52" s="13"/>
      <c r="O52" s="13"/>
      <c r="P52" s="66"/>
      <c r="Q52" s="66"/>
      <c r="R52" s="9"/>
      <c r="S52" s="9"/>
      <c r="T52" s="10"/>
      <c r="U52" s="10"/>
      <c r="V52" s="9"/>
      <c r="W52" s="9"/>
      <c r="X52" s="10"/>
      <c r="Y52" s="11"/>
      <c r="Z52" s="11"/>
      <c r="AA52" s="11"/>
      <c r="AB52" s="11"/>
      <c r="AC52" s="11"/>
      <c r="AD52" s="11"/>
      <c r="AE52" s="11"/>
      <c r="AF52" s="12"/>
      <c r="AG52" s="12"/>
      <c r="AH52" s="12"/>
      <c r="AI52" s="12"/>
      <c r="AJ52" s="12"/>
      <c r="AK52" s="4"/>
      <c r="AL52" s="5"/>
      <c r="AM52" s="5"/>
      <c r="AN52" s="1"/>
      <c r="AO52" s="1"/>
    </row>
    <row r="53" spans="1:41" x14ac:dyDescent="0.25">
      <c r="A53" s="363"/>
      <c r="B53" s="364"/>
      <c r="C53" s="365"/>
      <c r="D53" s="368"/>
      <c r="E53" s="368"/>
      <c r="F53" s="369"/>
      <c r="G53" s="369"/>
      <c r="H53" s="131"/>
      <c r="I53" s="131"/>
      <c r="J53" s="131"/>
      <c r="K53" s="131"/>
      <c r="L53" s="13"/>
      <c r="M53" s="13"/>
      <c r="N53" s="13"/>
      <c r="O53" s="13"/>
      <c r="P53" s="14"/>
      <c r="Q53" s="86"/>
      <c r="R53" s="86"/>
      <c r="S53" s="86"/>
      <c r="T53" s="86"/>
      <c r="U53" s="86"/>
      <c r="V53" s="86"/>
      <c r="W53" s="34"/>
      <c r="X53" s="15"/>
      <c r="Y53" s="72"/>
      <c r="Z53" s="72"/>
      <c r="AA53" s="72"/>
      <c r="AB53" s="72"/>
      <c r="AC53" s="72"/>
      <c r="AD53" s="72"/>
      <c r="AE53" s="72"/>
      <c r="AF53" s="151"/>
      <c r="AG53" s="151"/>
      <c r="AH53" s="151"/>
      <c r="AI53" s="151"/>
      <c r="AJ53" s="151"/>
      <c r="AK53" s="4"/>
      <c r="AL53" s="5"/>
      <c r="AM53" s="5"/>
      <c r="AN53" s="1"/>
      <c r="AO53" s="1"/>
    </row>
    <row r="54" spans="1:41" s="116" customFormat="1" x14ac:dyDescent="0.25">
      <c r="A54" s="59"/>
      <c r="B54" s="59"/>
      <c r="C54" s="59"/>
      <c r="D54" s="133"/>
      <c r="E54" s="133"/>
      <c r="F54" s="131"/>
      <c r="G54" s="131"/>
      <c r="H54" s="131"/>
      <c r="I54" s="131"/>
      <c r="J54" s="131"/>
      <c r="K54" s="131"/>
      <c r="L54" s="13"/>
      <c r="M54" s="13"/>
      <c r="N54" s="13"/>
      <c r="O54" s="13"/>
      <c r="P54" s="16" t="s">
        <v>6</v>
      </c>
      <c r="Q54" s="85" t="s">
        <v>33</v>
      </c>
      <c r="R54" s="85"/>
      <c r="S54" s="85"/>
      <c r="T54" s="85"/>
      <c r="U54" s="85"/>
      <c r="V54" s="85"/>
      <c r="W54" s="42"/>
      <c r="X54" s="17"/>
      <c r="Y54" s="70" t="s">
        <v>6</v>
      </c>
      <c r="Z54" s="70"/>
      <c r="AA54" s="70"/>
      <c r="AB54" s="70"/>
      <c r="AC54" s="70"/>
      <c r="AD54" s="70"/>
      <c r="AE54" s="70"/>
      <c r="AF54" s="150"/>
      <c r="AG54" s="150"/>
      <c r="AH54" s="150"/>
      <c r="AI54" s="150"/>
      <c r="AJ54" s="150"/>
      <c r="AK54" s="4"/>
      <c r="AL54" s="5"/>
      <c r="AM54" s="5"/>
    </row>
    <row r="55" spans="1:41" x14ac:dyDescent="0.25">
      <c r="A55" s="2"/>
      <c r="B55" s="2"/>
      <c r="C55" s="2"/>
      <c r="D55" s="2"/>
      <c r="E55" s="2"/>
      <c r="F55" s="69"/>
      <c r="G55" s="69"/>
      <c r="H55" s="108"/>
      <c r="I55" s="69"/>
      <c r="J55" s="69"/>
      <c r="K55" s="69"/>
      <c r="L55" s="69"/>
      <c r="M55" s="69"/>
      <c r="N55" s="69"/>
      <c r="O55" s="69"/>
      <c r="P55" s="2"/>
      <c r="Q55" s="2"/>
      <c r="R55" s="2"/>
      <c r="S55" s="2"/>
      <c r="T55" s="2"/>
      <c r="U55" s="2"/>
      <c r="V55" s="2"/>
      <c r="W55" s="2"/>
      <c r="X55" s="2"/>
      <c r="Y55" s="18"/>
      <c r="Z55" s="18"/>
      <c r="AA55" s="18"/>
      <c r="AB55" s="18"/>
      <c r="AC55" s="18"/>
      <c r="AD55" s="18"/>
      <c r="AE55" s="18"/>
      <c r="AF55" s="18"/>
      <c r="AG55" s="18"/>
      <c r="AH55" s="18"/>
      <c r="AI55" s="18"/>
      <c r="AJ55" s="18"/>
      <c r="AK55" s="4"/>
      <c r="AL55" s="5"/>
      <c r="AM55" s="5"/>
      <c r="AN55" s="1"/>
      <c r="AO55" s="1"/>
    </row>
    <row r="56" spans="1:41" x14ac:dyDescent="0.25">
      <c r="A56" s="336" t="s">
        <v>34</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71"/>
      <c r="Z56" s="71"/>
      <c r="AA56" s="1"/>
      <c r="AB56" s="2"/>
      <c r="AC56" s="2"/>
      <c r="AD56" s="2"/>
      <c r="AE56" s="2"/>
      <c r="AH56" s="1"/>
      <c r="AK56" s="1"/>
    </row>
    <row r="57" spans="1:41" x14ac:dyDescent="0.25">
      <c r="A57" s="336" t="s">
        <v>35</v>
      </c>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4"/>
      <c r="AC57" s="5"/>
      <c r="AD57" s="5"/>
      <c r="AE57" s="5"/>
      <c r="AH57" s="1"/>
      <c r="AK57" s="1"/>
    </row>
    <row r="58" spans="1:41" x14ac:dyDescent="0.25">
      <c r="A58" s="336" t="s">
        <v>36</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4"/>
      <c r="AC58" s="5"/>
      <c r="AD58" s="5"/>
      <c r="AE58" s="5"/>
      <c r="AH58" s="1"/>
      <c r="AK58" s="1"/>
    </row>
    <row r="59" spans="1:41" x14ac:dyDescent="0.25">
      <c r="A59" s="336" t="s">
        <v>37</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4"/>
      <c r="AC59" s="5"/>
      <c r="AD59" s="5"/>
      <c r="AE59" s="5"/>
      <c r="AH59" s="1"/>
      <c r="AK59" s="1"/>
    </row>
    <row r="60" spans="1:41" x14ac:dyDescent="0.25">
      <c r="A60" s="344" t="s">
        <v>38</v>
      </c>
      <c r="B60" s="344"/>
      <c r="C60" s="344"/>
      <c r="D60" s="344"/>
      <c r="E60" s="344"/>
      <c r="F60" s="344"/>
      <c r="G60" s="344"/>
      <c r="H60" s="344"/>
      <c r="I60" s="344"/>
      <c r="J60" s="344"/>
      <c r="K60" s="344"/>
      <c r="L60" s="344"/>
      <c r="M60" s="344"/>
      <c r="N60" s="344"/>
      <c r="O60" s="344"/>
      <c r="P60" s="344"/>
      <c r="Q60" s="344"/>
      <c r="R60" s="344"/>
      <c r="S60" s="344"/>
      <c r="T60" s="344"/>
      <c r="U60" s="344"/>
      <c r="V60" s="344"/>
      <c r="W60" s="344"/>
      <c r="X60" s="31"/>
      <c r="Y60" s="31"/>
      <c r="Z60" s="31"/>
      <c r="AA60" s="73"/>
      <c r="AB60" s="2"/>
      <c r="AC60" s="2"/>
      <c r="AD60" s="2"/>
      <c r="AE60" s="2"/>
      <c r="AH60" s="1"/>
      <c r="AK60" s="1"/>
    </row>
    <row r="61" spans="1:41" x14ac:dyDescent="0.25">
      <c r="B61" s="191"/>
      <c r="C61" s="193" t="s">
        <v>381</v>
      </c>
      <c r="D61" s="51"/>
      <c r="E61" s="51"/>
      <c r="G61" s="2"/>
      <c r="H61" s="103"/>
      <c r="I61" s="2"/>
      <c r="J61" s="2"/>
      <c r="K61" s="2"/>
      <c r="L61" s="2"/>
      <c r="M61" s="2"/>
      <c r="N61" s="2"/>
      <c r="O61" s="2"/>
      <c r="P61" s="2"/>
      <c r="Q61" s="2"/>
      <c r="R61" s="2"/>
      <c r="S61" s="2"/>
      <c r="T61" s="2"/>
      <c r="U61" s="2"/>
      <c r="V61" s="2"/>
      <c r="W61" s="2"/>
      <c r="X61" s="2"/>
      <c r="Y61" s="2"/>
      <c r="Z61" s="2"/>
      <c r="AA61" s="2"/>
      <c r="AB61" s="2"/>
      <c r="AC61" s="460"/>
      <c r="AD61" s="460"/>
      <c r="AE61" s="460"/>
      <c r="AF61" s="460"/>
      <c r="AG61" s="460"/>
      <c r="AH61" s="460"/>
      <c r="AI61" s="460"/>
      <c r="AJ61" s="460"/>
      <c r="AK61" s="460"/>
    </row>
    <row r="62" spans="1:41" x14ac:dyDescent="0.25">
      <c r="B62" s="32"/>
      <c r="C62" s="32"/>
      <c r="D62" s="32"/>
      <c r="E62" s="32"/>
      <c r="F62" s="32"/>
      <c r="G62" s="32"/>
      <c r="H62" s="109"/>
      <c r="I62" s="32"/>
      <c r="J62" s="32"/>
      <c r="K62" s="32"/>
      <c r="L62" s="32"/>
      <c r="M62" s="32"/>
      <c r="N62" s="32"/>
      <c r="O62" s="32"/>
      <c r="P62" s="32"/>
      <c r="Q62" s="32"/>
      <c r="R62" s="32"/>
      <c r="S62" s="32"/>
      <c r="T62" s="32"/>
      <c r="U62" s="32"/>
      <c r="V62" s="32"/>
      <c r="W62" s="32"/>
      <c r="X62" s="32"/>
      <c r="Y62" s="32"/>
      <c r="Z62" s="32"/>
      <c r="AA62" s="32"/>
      <c r="AB62" s="2"/>
      <c r="AC62" s="2"/>
      <c r="AD62" s="2"/>
      <c r="AE62" s="2"/>
    </row>
    <row r="63" spans="1:41" x14ac:dyDescent="0.25">
      <c r="B63" s="192"/>
      <c r="C63" s="192"/>
      <c r="D63" s="192"/>
      <c r="E63" s="2"/>
      <c r="F63" s="2"/>
      <c r="G63" s="2"/>
      <c r="H63" s="103"/>
      <c r="I63" s="2"/>
      <c r="J63" s="2"/>
      <c r="K63" s="2"/>
      <c r="L63" s="2"/>
      <c r="M63" s="2"/>
      <c r="N63" s="2"/>
      <c r="O63" s="2"/>
      <c r="P63" s="2"/>
      <c r="Q63" s="2"/>
      <c r="R63" s="2"/>
      <c r="S63" s="2"/>
      <c r="T63" s="2"/>
      <c r="U63" s="2"/>
      <c r="V63" s="2"/>
      <c r="W63" s="2"/>
      <c r="X63" s="2"/>
      <c r="Y63" s="2"/>
      <c r="Z63" s="2"/>
      <c r="AA63" s="2"/>
      <c r="AB63" s="2"/>
      <c r="AC63" s="2"/>
      <c r="AD63" s="2"/>
      <c r="AE63" s="2"/>
    </row>
    <row r="64" spans="1:41" ht="19.5" x14ac:dyDescent="0.3">
      <c r="A64" s="337" t="s">
        <v>39</v>
      </c>
      <c r="B64" s="337"/>
      <c r="C64" s="337"/>
      <c r="D64" s="337"/>
      <c r="E64" s="337"/>
      <c r="F64" s="337"/>
      <c r="G64" s="337"/>
      <c r="H64" s="337"/>
      <c r="I64" s="337"/>
      <c r="J64" s="337"/>
      <c r="K64" s="337"/>
      <c r="L64" s="337"/>
      <c r="M64" s="337"/>
      <c r="N64" s="337"/>
      <c r="O64" s="74"/>
      <c r="P64" s="2"/>
      <c r="Q64" s="2"/>
      <c r="R64" s="2"/>
      <c r="S64" s="2"/>
      <c r="T64" s="2"/>
      <c r="U64" s="2"/>
      <c r="V64" s="2"/>
      <c r="W64" s="2"/>
      <c r="X64" s="2"/>
      <c r="Y64" s="2"/>
      <c r="Z64" s="2"/>
      <c r="AA64" s="2"/>
      <c r="AB64" s="2"/>
      <c r="AC64" s="2"/>
      <c r="AD64" s="2"/>
      <c r="AE64" s="73"/>
    </row>
    <row r="65" spans="1:31" ht="15.75" thickBot="1" x14ac:dyDescent="0.3">
      <c r="A65" s="2"/>
      <c r="B65" s="2"/>
      <c r="C65" s="2"/>
      <c r="D65" s="2"/>
      <c r="E65" s="2"/>
      <c r="F65" s="2"/>
      <c r="G65" s="2"/>
      <c r="H65" s="103"/>
      <c r="I65" s="2"/>
      <c r="J65" s="2"/>
      <c r="K65" s="2"/>
      <c r="L65" s="2"/>
      <c r="M65" s="2"/>
      <c r="N65" s="2"/>
      <c r="O65" s="2"/>
      <c r="P65" s="2"/>
      <c r="Q65" s="2"/>
      <c r="R65" s="2"/>
      <c r="S65" s="2"/>
      <c r="T65" s="2"/>
      <c r="U65" s="2"/>
      <c r="V65" s="2"/>
      <c r="W65" s="2"/>
      <c r="X65" s="2"/>
      <c r="Y65" s="2"/>
      <c r="Z65" s="2"/>
      <c r="AA65" s="2"/>
      <c r="AB65" s="2"/>
      <c r="AC65" s="2"/>
      <c r="AD65" s="2"/>
      <c r="AE65" s="2"/>
    </row>
    <row r="66" spans="1:31" ht="15.75" x14ac:dyDescent="0.25">
      <c r="A66" s="338" t="s">
        <v>334</v>
      </c>
      <c r="B66" s="339"/>
      <c r="C66" s="339"/>
      <c r="D66" s="339"/>
      <c r="E66" s="339"/>
      <c r="F66" s="339"/>
      <c r="G66" s="339"/>
      <c r="H66" s="339"/>
      <c r="I66" s="339"/>
      <c r="J66" s="339"/>
      <c r="K66" s="339"/>
      <c r="L66" s="339"/>
      <c r="M66" s="339"/>
      <c r="N66" s="340"/>
      <c r="O66" s="44"/>
      <c r="P66" s="3"/>
      <c r="Q66" s="3"/>
      <c r="R66" s="3"/>
      <c r="S66" s="3"/>
      <c r="T66" s="3"/>
      <c r="U66" s="3"/>
      <c r="V66" s="3"/>
      <c r="W66" s="3"/>
      <c r="X66" s="3"/>
      <c r="Y66" s="3"/>
      <c r="Z66" s="3"/>
      <c r="AA66" s="3"/>
      <c r="AB66" s="2"/>
      <c r="AC66" s="3"/>
      <c r="AD66" s="3"/>
      <c r="AE66" s="3"/>
    </row>
    <row r="67" spans="1:31" ht="15.75" x14ac:dyDescent="0.25">
      <c r="A67" s="341" t="s">
        <v>40</v>
      </c>
      <c r="B67" s="342"/>
      <c r="C67" s="342"/>
      <c r="D67" s="342"/>
      <c r="E67" s="342"/>
      <c r="F67" s="342"/>
      <c r="G67" s="342"/>
      <c r="H67" s="342"/>
      <c r="I67" s="342"/>
      <c r="J67" s="342"/>
      <c r="K67" s="342"/>
      <c r="L67" s="342"/>
      <c r="M67" s="342"/>
      <c r="N67" s="343"/>
      <c r="O67" s="29"/>
      <c r="P67" s="3">
        <f>MONTH(F70)</f>
        <v>9</v>
      </c>
      <c r="Q67" s="3"/>
      <c r="R67" s="3"/>
      <c r="S67" s="3"/>
      <c r="T67" s="3"/>
      <c r="U67" s="3"/>
      <c r="V67" s="3"/>
      <c r="W67" s="3"/>
      <c r="X67" s="3"/>
      <c r="Y67" s="3"/>
      <c r="Z67" s="3"/>
      <c r="AA67" s="3"/>
      <c r="AB67" s="3"/>
      <c r="AC67" s="3"/>
      <c r="AD67" s="3"/>
      <c r="AE67" s="3"/>
    </row>
    <row r="68" spans="1:31" x14ac:dyDescent="0.25">
      <c r="A68" s="306" t="s">
        <v>41</v>
      </c>
      <c r="B68" s="307"/>
      <c r="C68" s="307"/>
      <c r="D68" s="307"/>
      <c r="E68" s="303"/>
      <c r="F68" s="302" t="s">
        <v>6</v>
      </c>
      <c r="G68" s="303"/>
      <c r="H68" s="300" t="s">
        <v>42</v>
      </c>
      <c r="I68" s="64" t="s">
        <v>332</v>
      </c>
      <c r="J68" s="149" t="s">
        <v>43</v>
      </c>
      <c r="K68" s="300" t="s">
        <v>44</v>
      </c>
      <c r="L68" s="302" t="s">
        <v>45</v>
      </c>
      <c r="M68" s="307"/>
      <c r="N68" s="316"/>
      <c r="O68" s="45"/>
      <c r="P68" s="19"/>
      <c r="Q68" s="19"/>
      <c r="R68" s="19"/>
      <c r="S68" s="19"/>
      <c r="T68" s="19"/>
      <c r="U68" s="19"/>
      <c r="V68" s="19"/>
      <c r="W68" s="19"/>
      <c r="X68" s="19"/>
      <c r="Y68" s="19"/>
      <c r="Z68" s="19"/>
      <c r="AA68" s="19"/>
      <c r="AB68" s="3"/>
      <c r="AC68" s="19"/>
      <c r="AD68" s="19"/>
      <c r="AE68" s="19"/>
    </row>
    <row r="69" spans="1:31" ht="25.5" x14ac:dyDescent="0.25">
      <c r="A69" s="308"/>
      <c r="B69" s="309"/>
      <c r="C69" s="309"/>
      <c r="D69" s="309"/>
      <c r="E69" s="305"/>
      <c r="F69" s="304"/>
      <c r="G69" s="305"/>
      <c r="H69" s="301"/>
      <c r="I69" s="65" t="s">
        <v>333</v>
      </c>
      <c r="J69" s="152" t="s">
        <v>339</v>
      </c>
      <c r="K69" s="301"/>
      <c r="L69" s="304"/>
      <c r="M69" s="309"/>
      <c r="N69" s="317"/>
      <c r="O69" s="46"/>
      <c r="P69" s="1"/>
      <c r="Q69" s="1"/>
      <c r="R69" s="1"/>
      <c r="S69" s="1"/>
      <c r="T69" s="1"/>
      <c r="U69" s="1"/>
      <c r="V69" s="1"/>
      <c r="W69" s="1"/>
      <c r="X69" s="1"/>
      <c r="Y69" s="1"/>
      <c r="Z69" s="1"/>
      <c r="AA69" s="1"/>
      <c r="AB69" s="19"/>
      <c r="AC69" s="1"/>
      <c r="AE69" s="1"/>
    </row>
    <row r="70" spans="1:31" ht="15" customHeight="1" x14ac:dyDescent="0.25">
      <c r="A70" s="310" t="s">
        <v>368</v>
      </c>
      <c r="B70" s="311"/>
      <c r="C70" s="311"/>
      <c r="D70" s="311"/>
      <c r="E70" s="312"/>
      <c r="F70" s="327">
        <v>44081</v>
      </c>
      <c r="G70" s="328"/>
      <c r="H70" s="110">
        <v>1</v>
      </c>
      <c r="I70" s="181" t="s">
        <v>297</v>
      </c>
      <c r="J70" s="60">
        <v>376</v>
      </c>
      <c r="K70" s="158">
        <f>J70/L70</f>
        <v>49.469127843488103</v>
      </c>
      <c r="L70" s="184">
        <f>VLOOKUP(I70,'Währungstabelle 2021'!A:O,MONTH(F70)+2,FALSE)</f>
        <v>7.6006999999999998</v>
      </c>
      <c r="M70" s="444"/>
      <c r="N70" s="445"/>
      <c r="O70" s="46"/>
      <c r="P70" s="378" t="s">
        <v>363</v>
      </c>
      <c r="Q70" s="378"/>
      <c r="R70" s="378"/>
      <c r="S70" s="378"/>
      <c r="T70" s="378"/>
      <c r="U70" s="378"/>
      <c r="V70" s="378"/>
      <c r="W70" s="378"/>
      <c r="X70" s="378"/>
      <c r="Y70" s="378"/>
      <c r="Z70" s="1"/>
      <c r="AA70" s="1"/>
      <c r="AB70" s="1"/>
      <c r="AC70" s="1"/>
      <c r="AE70" s="1"/>
    </row>
    <row r="71" spans="1:31" x14ac:dyDescent="0.25">
      <c r="A71" s="310"/>
      <c r="B71" s="311"/>
      <c r="C71" s="311"/>
      <c r="D71" s="311"/>
      <c r="E71" s="312"/>
      <c r="F71" s="327"/>
      <c r="G71" s="328"/>
      <c r="H71" s="110"/>
      <c r="I71" s="56" t="s">
        <v>338</v>
      </c>
      <c r="J71" s="60"/>
      <c r="K71" s="158">
        <f t="shared" ref="K71:K77" si="45">J71/L71</f>
        <v>0</v>
      </c>
      <c r="L71" s="184">
        <f>VLOOKUP(I71,'Währungstabelle 2021'!A:O,MONTH(F71)+2,FALSE)</f>
        <v>1</v>
      </c>
      <c r="M71" s="444"/>
      <c r="N71" s="445"/>
      <c r="O71" s="46"/>
      <c r="P71" s="446"/>
      <c r="Q71" s="446"/>
      <c r="R71" s="446"/>
      <c r="S71" s="446"/>
      <c r="T71" s="446"/>
      <c r="U71" s="446"/>
      <c r="V71" s="446"/>
      <c r="W71" s="446"/>
      <c r="X71" s="446"/>
      <c r="Y71" s="446"/>
      <c r="Z71" s="1"/>
      <c r="AA71" s="1"/>
      <c r="AB71" s="1"/>
      <c r="AC71" s="1"/>
      <c r="AE71" s="1"/>
    </row>
    <row r="72" spans="1:31" x14ac:dyDescent="0.25">
      <c r="A72" s="310"/>
      <c r="B72" s="311"/>
      <c r="C72" s="311"/>
      <c r="D72" s="311"/>
      <c r="E72" s="312"/>
      <c r="F72" s="327"/>
      <c r="G72" s="328"/>
      <c r="H72" s="110"/>
      <c r="I72" s="56" t="s">
        <v>338</v>
      </c>
      <c r="J72" s="60"/>
      <c r="K72" s="158">
        <f t="shared" si="45"/>
        <v>0</v>
      </c>
      <c r="L72" s="184">
        <f>VLOOKUP(I72,'Währungstabelle 2021'!A:O,MONTH(F72)+2,FALSE)</f>
        <v>1</v>
      </c>
      <c r="M72" s="444"/>
      <c r="N72" s="445"/>
      <c r="O72" s="46"/>
      <c r="P72" s="447"/>
      <c r="Q72" s="447"/>
      <c r="R72" s="447"/>
      <c r="S72" s="447"/>
      <c r="T72" s="447"/>
      <c r="U72" s="447"/>
      <c r="V72" s="447"/>
      <c r="W72" s="447"/>
      <c r="X72" s="447"/>
      <c r="Y72" s="447"/>
      <c r="Z72" s="1"/>
      <c r="AA72" s="1"/>
      <c r="AB72" s="1"/>
      <c r="AC72" s="1"/>
      <c r="AE72" s="1"/>
    </row>
    <row r="73" spans="1:31" ht="15" customHeight="1" x14ac:dyDescent="0.25">
      <c r="A73" s="310"/>
      <c r="B73" s="311"/>
      <c r="C73" s="311"/>
      <c r="D73" s="311"/>
      <c r="E73" s="312"/>
      <c r="F73" s="327"/>
      <c r="G73" s="328"/>
      <c r="H73" s="110"/>
      <c r="I73" s="56" t="s">
        <v>338</v>
      </c>
      <c r="J73" s="60">
        <v>0</v>
      </c>
      <c r="K73" s="158">
        <f t="shared" si="45"/>
        <v>0</v>
      </c>
      <c r="L73" s="184">
        <f>VLOOKUP(I73,'Währungstabelle 2021'!A:O,MONTH(F73)+2,FALSE)</f>
        <v>1</v>
      </c>
      <c r="M73" s="444"/>
      <c r="N73" s="445"/>
      <c r="O73" s="46"/>
      <c r="P73" s="1"/>
      <c r="Q73" s="1"/>
      <c r="R73" s="1"/>
      <c r="S73" s="1"/>
      <c r="T73" s="1"/>
      <c r="U73" s="1"/>
      <c r="V73" s="1"/>
      <c r="W73" s="1"/>
      <c r="X73" s="1"/>
      <c r="Y73" s="1"/>
      <c r="Z73" s="1"/>
      <c r="AA73" s="1"/>
      <c r="AB73" s="1"/>
      <c r="AC73" s="1"/>
      <c r="AE73" s="1"/>
    </row>
    <row r="74" spans="1:31" x14ac:dyDescent="0.25">
      <c r="A74" s="310"/>
      <c r="B74" s="311"/>
      <c r="C74" s="311"/>
      <c r="D74" s="311"/>
      <c r="E74" s="312"/>
      <c r="F74" s="327"/>
      <c r="G74" s="328"/>
      <c r="H74" s="110"/>
      <c r="I74" s="56" t="s">
        <v>338</v>
      </c>
      <c r="J74" s="60">
        <v>0</v>
      </c>
      <c r="K74" s="158">
        <f t="shared" si="45"/>
        <v>0</v>
      </c>
      <c r="L74" s="184">
        <f>VLOOKUP(I74,'Währungstabelle 2021'!A:O,MONTH(F74)+2,FALSE)</f>
        <v>1</v>
      </c>
      <c r="M74" s="444"/>
      <c r="N74" s="445"/>
      <c r="O74" s="46"/>
      <c r="P74" s="1"/>
      <c r="Q74" s="1"/>
      <c r="R74" s="1"/>
      <c r="S74" s="1"/>
      <c r="T74" s="1"/>
      <c r="U74" s="1"/>
      <c r="V74" s="1"/>
      <c r="W74" s="1"/>
      <c r="X74" s="1"/>
      <c r="Y74" s="1"/>
      <c r="Z74" s="1"/>
      <c r="AA74" s="1"/>
      <c r="AB74" s="1"/>
      <c r="AC74" s="1"/>
      <c r="AE74" s="1"/>
    </row>
    <row r="75" spans="1:31" x14ac:dyDescent="0.25">
      <c r="A75" s="310"/>
      <c r="B75" s="311"/>
      <c r="C75" s="311"/>
      <c r="D75" s="311"/>
      <c r="E75" s="312"/>
      <c r="F75" s="327"/>
      <c r="G75" s="328"/>
      <c r="H75" s="110"/>
      <c r="I75" s="56" t="s">
        <v>338</v>
      </c>
      <c r="J75" s="60">
        <v>0</v>
      </c>
      <c r="K75" s="158">
        <f t="shared" si="45"/>
        <v>0</v>
      </c>
      <c r="L75" s="184">
        <f>VLOOKUP(I75,'Währungstabelle 2021'!A:O,MONTH(F75)+2,FALSE)</f>
        <v>1</v>
      </c>
      <c r="M75" s="444"/>
      <c r="N75" s="445"/>
      <c r="O75" s="46"/>
      <c r="P75" s="1"/>
      <c r="Q75" s="1"/>
      <c r="R75" s="1"/>
      <c r="S75" s="1"/>
      <c r="T75" s="1"/>
      <c r="U75" s="1"/>
      <c r="V75" s="1"/>
      <c r="W75" s="1"/>
      <c r="X75" s="1"/>
      <c r="Y75" s="1"/>
      <c r="Z75" s="1"/>
      <c r="AA75" s="1"/>
      <c r="AB75" s="1"/>
      <c r="AC75" s="1"/>
      <c r="AE75" s="1"/>
    </row>
    <row r="76" spans="1:31" x14ac:dyDescent="0.25">
      <c r="A76" s="310"/>
      <c r="B76" s="311"/>
      <c r="C76" s="311"/>
      <c r="D76" s="311"/>
      <c r="E76" s="312"/>
      <c r="F76" s="327"/>
      <c r="G76" s="328"/>
      <c r="H76" s="111"/>
      <c r="I76" s="56" t="s">
        <v>338</v>
      </c>
      <c r="J76" s="61">
        <v>0</v>
      </c>
      <c r="K76" s="158">
        <f t="shared" si="45"/>
        <v>0</v>
      </c>
      <c r="L76" s="184">
        <f>VLOOKUP(I76,'Währungstabelle 2021'!A:O,MONTH(F76)+2,FALSE)</f>
        <v>1</v>
      </c>
      <c r="M76" s="444"/>
      <c r="N76" s="445"/>
      <c r="O76" s="46"/>
      <c r="P76" s="1"/>
      <c r="Q76" s="1"/>
      <c r="R76" s="1"/>
      <c r="S76" s="1"/>
      <c r="T76" s="1"/>
      <c r="U76" s="1"/>
      <c r="V76" s="1"/>
      <c r="W76" s="1"/>
      <c r="X76" s="1"/>
      <c r="Y76" s="1"/>
      <c r="Z76" s="1"/>
      <c r="AA76" s="1"/>
      <c r="AB76" s="1"/>
      <c r="AC76" s="1"/>
      <c r="AE76" s="1"/>
    </row>
    <row r="77" spans="1:31" x14ac:dyDescent="0.25">
      <c r="A77" s="310"/>
      <c r="B77" s="311"/>
      <c r="C77" s="311"/>
      <c r="D77" s="311"/>
      <c r="E77" s="312"/>
      <c r="F77" s="327"/>
      <c r="G77" s="328"/>
      <c r="H77" s="111"/>
      <c r="I77" s="56" t="s">
        <v>338</v>
      </c>
      <c r="J77" s="61">
        <v>0</v>
      </c>
      <c r="K77" s="158">
        <f t="shared" si="45"/>
        <v>0</v>
      </c>
      <c r="L77" s="184">
        <f>VLOOKUP(I77,'Währungstabelle 2021'!A:O,MONTH(F77)+2,FALSE)</f>
        <v>1</v>
      </c>
      <c r="M77" s="444"/>
      <c r="N77" s="445"/>
      <c r="O77" s="46"/>
      <c r="P77" s="1"/>
      <c r="Q77" s="1"/>
      <c r="R77" s="1"/>
      <c r="S77" s="1"/>
      <c r="T77" s="1"/>
      <c r="U77" s="1"/>
      <c r="V77" s="1"/>
      <c r="W77" s="1"/>
      <c r="X77" s="1"/>
      <c r="Y77" s="1"/>
      <c r="Z77" s="1"/>
      <c r="AA77" s="1"/>
      <c r="AB77" s="1"/>
      <c r="AC77" s="1"/>
      <c r="AE77" s="1"/>
    </row>
    <row r="78" spans="1:31" ht="15.75" thickBot="1" x14ac:dyDescent="0.3">
      <c r="A78" s="332" t="s">
        <v>48</v>
      </c>
      <c r="B78" s="333"/>
      <c r="C78" s="333"/>
      <c r="D78" s="333"/>
      <c r="E78" s="334"/>
      <c r="F78" s="325"/>
      <c r="G78" s="326"/>
      <c r="H78" s="112"/>
      <c r="I78" s="79"/>
      <c r="J78" s="80"/>
      <c r="K78" s="78">
        <f>IF($X$47&lt;10%,"",(SUM(K70:K77))/$V$47*$T$47*-1)</f>
        <v>-8.2448546405813499</v>
      </c>
      <c r="L78" s="441"/>
      <c r="M78" s="442"/>
      <c r="N78" s="443"/>
      <c r="O78" s="46"/>
    </row>
    <row r="79" spans="1:31" ht="15.75" thickTop="1" x14ac:dyDescent="0.25">
      <c r="A79" s="313" t="s">
        <v>49</v>
      </c>
      <c r="B79" s="314"/>
      <c r="C79" s="314"/>
      <c r="D79" s="314"/>
      <c r="E79" s="314"/>
      <c r="F79" s="314"/>
      <c r="G79" s="314"/>
      <c r="H79" s="315"/>
      <c r="I79" s="52"/>
      <c r="J79" s="52"/>
      <c r="K79" s="24">
        <f>SUM(K70:K78)</f>
        <v>41.224273202906751</v>
      </c>
      <c r="L79" s="438"/>
      <c r="M79" s="439"/>
      <c r="N79" s="440"/>
      <c r="O79" s="46"/>
    </row>
    <row r="80" spans="1:31" ht="15.75" x14ac:dyDescent="0.25">
      <c r="A80" s="435" t="s">
        <v>335</v>
      </c>
      <c r="B80" s="436"/>
      <c r="C80" s="436"/>
      <c r="D80" s="436"/>
      <c r="E80" s="436"/>
      <c r="F80" s="436"/>
      <c r="G80" s="436"/>
      <c r="H80" s="436"/>
      <c r="I80" s="436"/>
      <c r="J80" s="436"/>
      <c r="K80" s="436"/>
      <c r="L80" s="436"/>
      <c r="M80" s="436"/>
      <c r="N80" s="437"/>
      <c r="O80" s="47"/>
    </row>
    <row r="81" spans="1:26" ht="15.75" x14ac:dyDescent="0.25">
      <c r="A81" s="341" t="s">
        <v>40</v>
      </c>
      <c r="B81" s="342"/>
      <c r="C81" s="342"/>
      <c r="D81" s="342"/>
      <c r="E81" s="342"/>
      <c r="F81" s="342"/>
      <c r="G81" s="342"/>
      <c r="H81" s="342"/>
      <c r="I81" s="342"/>
      <c r="J81" s="342"/>
      <c r="K81" s="342"/>
      <c r="L81" s="342"/>
      <c r="M81" s="342"/>
      <c r="N81" s="343"/>
      <c r="O81" s="29"/>
    </row>
    <row r="82" spans="1:26" x14ac:dyDescent="0.25">
      <c r="A82" s="306" t="s">
        <v>41</v>
      </c>
      <c r="B82" s="307"/>
      <c r="C82" s="307"/>
      <c r="D82" s="307"/>
      <c r="E82" s="303"/>
      <c r="F82" s="302" t="s">
        <v>6</v>
      </c>
      <c r="G82" s="303"/>
      <c r="H82" s="300" t="s">
        <v>42</v>
      </c>
      <c r="I82" s="64" t="s">
        <v>332</v>
      </c>
      <c r="J82" s="64" t="s">
        <v>43</v>
      </c>
      <c r="K82" s="300" t="s">
        <v>44</v>
      </c>
      <c r="L82" s="302" t="s">
        <v>45</v>
      </c>
      <c r="M82" s="307"/>
      <c r="N82" s="316"/>
      <c r="O82" s="45"/>
    </row>
    <row r="83" spans="1:26" x14ac:dyDescent="0.25">
      <c r="A83" s="308"/>
      <c r="B83" s="309"/>
      <c r="C83" s="309"/>
      <c r="D83" s="309"/>
      <c r="E83" s="305"/>
      <c r="F83" s="304"/>
      <c r="G83" s="305"/>
      <c r="H83" s="301"/>
      <c r="I83" s="65" t="s">
        <v>333</v>
      </c>
      <c r="J83" s="55" t="s">
        <v>46</v>
      </c>
      <c r="K83" s="301"/>
      <c r="L83" s="304"/>
      <c r="M83" s="309"/>
      <c r="N83" s="317"/>
      <c r="O83" s="46"/>
    </row>
    <row r="84" spans="1:26" x14ac:dyDescent="0.25">
      <c r="A84" s="310" t="s">
        <v>369</v>
      </c>
      <c r="B84" s="311"/>
      <c r="C84" s="311"/>
      <c r="D84" s="311"/>
      <c r="E84" s="312"/>
      <c r="F84" s="327">
        <v>44085</v>
      </c>
      <c r="G84" s="328"/>
      <c r="H84" s="110">
        <v>2</v>
      </c>
      <c r="I84" s="56" t="s">
        <v>297</v>
      </c>
      <c r="J84" s="60">
        <v>265</v>
      </c>
      <c r="K84" s="158">
        <f>J84/L84</f>
        <v>34.865209783309432</v>
      </c>
      <c r="L84" s="184">
        <f>VLOOKUP(I84,'Währungstabelle 2021'!A:O,MONTH(F84)+2,FALSE)</f>
        <v>7.6006999999999998</v>
      </c>
      <c r="M84" s="156"/>
      <c r="N84" s="157"/>
      <c r="O84" s="46"/>
    </row>
    <row r="85" spans="1:26" x14ac:dyDescent="0.25">
      <c r="A85" s="310"/>
      <c r="B85" s="311"/>
      <c r="C85" s="311"/>
      <c r="D85" s="311"/>
      <c r="E85" s="312"/>
      <c r="F85" s="327"/>
      <c r="G85" s="328"/>
      <c r="H85" s="110"/>
      <c r="I85" s="56" t="s">
        <v>338</v>
      </c>
      <c r="J85" s="60">
        <v>0</v>
      </c>
      <c r="K85" s="158">
        <f t="shared" ref="K85:K89" si="46">J85/L85</f>
        <v>0</v>
      </c>
      <c r="L85" s="184">
        <f>VLOOKUP(I85,'Währungstabelle 2021'!A:O,MONTH(F85)+2,FALSE)</f>
        <v>1</v>
      </c>
      <c r="M85" s="156"/>
      <c r="N85" s="157"/>
      <c r="O85" s="46"/>
    </row>
    <row r="86" spans="1:26" x14ac:dyDescent="0.25">
      <c r="A86" s="310"/>
      <c r="B86" s="311"/>
      <c r="C86" s="311"/>
      <c r="D86" s="311"/>
      <c r="E86" s="312"/>
      <c r="F86" s="327"/>
      <c r="G86" s="328"/>
      <c r="H86" s="110"/>
      <c r="I86" s="56" t="s">
        <v>338</v>
      </c>
      <c r="J86" s="60">
        <v>0</v>
      </c>
      <c r="K86" s="158">
        <f t="shared" si="46"/>
        <v>0</v>
      </c>
      <c r="L86" s="184">
        <f>VLOOKUP(I86,'Währungstabelle 2021'!A:O,MONTH(F86)+2,FALSE)</f>
        <v>1</v>
      </c>
      <c r="M86" s="156"/>
      <c r="N86" s="157"/>
      <c r="O86" s="46"/>
    </row>
    <row r="87" spans="1:26" x14ac:dyDescent="0.25">
      <c r="A87" s="310"/>
      <c r="B87" s="311"/>
      <c r="C87" s="311"/>
      <c r="D87" s="311"/>
      <c r="E87" s="312"/>
      <c r="F87" s="327"/>
      <c r="G87" s="328"/>
      <c r="H87" s="110"/>
      <c r="I87" s="56" t="s">
        <v>338</v>
      </c>
      <c r="J87" s="60">
        <v>0</v>
      </c>
      <c r="K87" s="158">
        <f t="shared" si="46"/>
        <v>0</v>
      </c>
      <c r="L87" s="184">
        <f>VLOOKUP(I87,'Währungstabelle 2021'!A:O,MONTH(F87)+2,FALSE)</f>
        <v>1</v>
      </c>
      <c r="M87" s="156"/>
      <c r="N87" s="157"/>
      <c r="O87" s="46"/>
    </row>
    <row r="88" spans="1:26" x14ac:dyDescent="0.25">
      <c r="A88" s="310"/>
      <c r="B88" s="311"/>
      <c r="C88" s="311"/>
      <c r="D88" s="311"/>
      <c r="E88" s="312"/>
      <c r="F88" s="327"/>
      <c r="G88" s="328"/>
      <c r="H88" s="110"/>
      <c r="I88" s="56" t="s">
        <v>338</v>
      </c>
      <c r="J88" s="60">
        <v>0</v>
      </c>
      <c r="K88" s="158">
        <f t="shared" si="46"/>
        <v>0</v>
      </c>
      <c r="L88" s="184">
        <f>VLOOKUP(I88,'Währungstabelle 2021'!A:O,MONTH(F88)+2,FALSE)</f>
        <v>1</v>
      </c>
      <c r="M88" s="156"/>
      <c r="N88" s="157"/>
      <c r="O88" s="46"/>
    </row>
    <row r="89" spans="1:26" ht="15.75" thickBot="1" x14ac:dyDescent="0.3">
      <c r="A89" s="310"/>
      <c r="B89" s="311"/>
      <c r="C89" s="311"/>
      <c r="D89" s="311"/>
      <c r="E89" s="312"/>
      <c r="F89" s="327"/>
      <c r="G89" s="328"/>
      <c r="H89" s="111"/>
      <c r="I89" s="56" t="s">
        <v>338</v>
      </c>
      <c r="J89" s="62">
        <v>0</v>
      </c>
      <c r="K89" s="158">
        <f t="shared" si="46"/>
        <v>0</v>
      </c>
      <c r="L89" s="184">
        <f>VLOOKUP(I89,'Währungstabelle 2021'!A:O,MONTH(F89)+2,FALSE)</f>
        <v>1</v>
      </c>
      <c r="M89" s="159"/>
      <c r="N89" s="160"/>
      <c r="O89" s="46"/>
    </row>
    <row r="90" spans="1:26" ht="16.5" thickTop="1" thickBot="1" x14ac:dyDescent="0.3">
      <c r="A90" s="329" t="s">
        <v>49</v>
      </c>
      <c r="B90" s="330"/>
      <c r="C90" s="330"/>
      <c r="D90" s="330"/>
      <c r="E90" s="330"/>
      <c r="F90" s="330"/>
      <c r="G90" s="330"/>
      <c r="H90" s="331"/>
      <c r="I90" s="53"/>
      <c r="J90" s="53"/>
      <c r="K90" s="24">
        <f>SUM(K84:K89)</f>
        <v>34.865209783309432</v>
      </c>
      <c r="L90" s="345"/>
      <c r="M90" s="346"/>
      <c r="N90" s="347"/>
      <c r="O90" s="46"/>
    </row>
    <row r="91" spans="1:26" ht="15.75" thickBot="1" x14ac:dyDescent="0.3">
      <c r="A91" s="335"/>
      <c r="B91" s="335"/>
      <c r="C91" s="335"/>
      <c r="D91" s="335"/>
      <c r="E91" s="335"/>
      <c r="F91" s="335"/>
      <c r="G91" s="335"/>
      <c r="H91" s="335"/>
      <c r="I91" s="37"/>
      <c r="J91" s="37"/>
      <c r="K91" s="20"/>
      <c r="L91" s="335"/>
      <c r="M91" s="335"/>
      <c r="N91" s="335"/>
      <c r="O91" s="48"/>
      <c r="P91" s="1"/>
      <c r="Q91" s="1"/>
      <c r="R91" s="1"/>
      <c r="S91" s="1"/>
      <c r="T91" s="1"/>
      <c r="U91" s="1"/>
      <c r="V91" s="1"/>
      <c r="W91" s="1"/>
      <c r="X91" s="1"/>
      <c r="Y91" s="1"/>
      <c r="Z91" s="1"/>
    </row>
    <row r="92" spans="1:26" ht="18.75" x14ac:dyDescent="0.25">
      <c r="A92" s="338" t="s">
        <v>340</v>
      </c>
      <c r="B92" s="339"/>
      <c r="C92" s="339"/>
      <c r="D92" s="339"/>
      <c r="E92" s="339"/>
      <c r="F92" s="339"/>
      <c r="G92" s="339"/>
      <c r="H92" s="339"/>
      <c r="I92" s="339"/>
      <c r="J92" s="339"/>
      <c r="K92" s="339"/>
      <c r="L92" s="339"/>
      <c r="M92" s="339"/>
      <c r="N92" s="340"/>
      <c r="O92" s="44"/>
      <c r="P92" s="1"/>
      <c r="Q92" s="1"/>
      <c r="R92" s="1"/>
      <c r="S92" s="1"/>
      <c r="T92" s="1"/>
      <c r="U92" s="1"/>
      <c r="V92" s="1"/>
      <c r="W92" s="1"/>
      <c r="X92" s="1"/>
      <c r="Y92" s="1"/>
      <c r="Z92" s="1"/>
    </row>
    <row r="93" spans="1:26" ht="15.75" x14ac:dyDescent="0.25">
      <c r="A93" s="341" t="s">
        <v>50</v>
      </c>
      <c r="B93" s="342"/>
      <c r="C93" s="342"/>
      <c r="D93" s="342"/>
      <c r="E93" s="342"/>
      <c r="F93" s="342"/>
      <c r="G93" s="342"/>
      <c r="H93" s="342"/>
      <c r="I93" s="342"/>
      <c r="J93" s="342"/>
      <c r="K93" s="342"/>
      <c r="L93" s="342"/>
      <c r="M93" s="342"/>
      <c r="N93" s="343"/>
      <c r="O93" s="29"/>
      <c r="P93" s="1"/>
      <c r="Q93" s="1"/>
      <c r="R93" s="1"/>
      <c r="S93" s="1"/>
      <c r="T93" s="1"/>
      <c r="U93" s="1"/>
      <c r="V93" s="1"/>
      <c r="W93" s="1"/>
      <c r="X93" s="1"/>
      <c r="Y93" s="1"/>
      <c r="Z93" s="1"/>
    </row>
    <row r="94" spans="1:26" x14ac:dyDescent="0.25">
      <c r="A94" s="306" t="s">
        <v>41</v>
      </c>
      <c r="B94" s="307"/>
      <c r="C94" s="307"/>
      <c r="D94" s="307"/>
      <c r="E94" s="303"/>
      <c r="F94" s="302" t="s">
        <v>6</v>
      </c>
      <c r="G94" s="303"/>
      <c r="H94" s="300" t="s">
        <v>42</v>
      </c>
      <c r="I94" s="64" t="s">
        <v>332</v>
      </c>
      <c r="J94" s="64" t="s">
        <v>43</v>
      </c>
      <c r="K94" s="318" t="s">
        <v>44</v>
      </c>
      <c r="L94" s="302" t="s">
        <v>45</v>
      </c>
      <c r="M94" s="307"/>
      <c r="N94" s="316"/>
      <c r="O94" s="49"/>
      <c r="P94" s="19"/>
      <c r="Q94" s="19"/>
      <c r="R94" s="19"/>
      <c r="S94" s="19"/>
      <c r="T94" s="19"/>
      <c r="U94" s="19"/>
      <c r="V94" s="19"/>
      <c r="W94" s="19"/>
      <c r="X94" s="19"/>
      <c r="Y94" s="19"/>
      <c r="Z94" s="19"/>
    </row>
    <row r="95" spans="1:26" x14ac:dyDescent="0.25">
      <c r="A95" s="308"/>
      <c r="B95" s="309"/>
      <c r="C95" s="309"/>
      <c r="D95" s="309"/>
      <c r="E95" s="305"/>
      <c r="F95" s="304"/>
      <c r="G95" s="305"/>
      <c r="H95" s="301"/>
      <c r="I95" s="65" t="s">
        <v>333</v>
      </c>
      <c r="J95" s="55" t="s">
        <v>46</v>
      </c>
      <c r="K95" s="319"/>
      <c r="L95" s="304"/>
      <c r="M95" s="309"/>
      <c r="N95" s="317"/>
      <c r="O95" s="49"/>
      <c r="P95" s="19"/>
      <c r="Q95" s="19"/>
      <c r="R95" s="19"/>
      <c r="S95" s="19"/>
      <c r="T95" s="19"/>
      <c r="U95" s="19"/>
      <c r="V95" s="19"/>
      <c r="W95" s="19"/>
      <c r="X95" s="19"/>
      <c r="Y95" s="19"/>
      <c r="Z95" s="19"/>
    </row>
    <row r="96" spans="1:26" x14ac:dyDescent="0.25">
      <c r="A96" s="320" t="s">
        <v>370</v>
      </c>
      <c r="B96" s="321"/>
      <c r="C96" s="321"/>
      <c r="D96" s="321"/>
      <c r="E96" s="322"/>
      <c r="F96" s="323">
        <v>43357</v>
      </c>
      <c r="G96" s="324"/>
      <c r="H96" s="113">
        <v>3</v>
      </c>
      <c r="I96" s="56" t="s">
        <v>297</v>
      </c>
      <c r="J96" s="63">
        <v>5800</v>
      </c>
      <c r="K96" s="158">
        <f>J96/L96</f>
        <v>763.08761035167811</v>
      </c>
      <c r="L96" s="184">
        <f>VLOOKUP(I96,'Währungstabelle 2021'!A:O,MONTH(F96)+2,FALSE)</f>
        <v>7.6006999999999998</v>
      </c>
      <c r="M96" s="161"/>
      <c r="N96" s="162"/>
      <c r="O96" s="49"/>
      <c r="P96" s="19"/>
      <c r="Q96" s="19"/>
      <c r="R96" s="19"/>
      <c r="S96" s="19"/>
      <c r="T96" s="19"/>
      <c r="U96" s="19"/>
      <c r="V96" s="19"/>
      <c r="W96" s="19"/>
      <c r="X96" s="19"/>
      <c r="Y96" s="19"/>
      <c r="Z96" s="19"/>
    </row>
    <row r="97" spans="1:28" x14ac:dyDescent="0.25">
      <c r="A97" s="320"/>
      <c r="B97" s="321"/>
      <c r="C97" s="321"/>
      <c r="D97" s="321"/>
      <c r="E97" s="322"/>
      <c r="F97" s="323"/>
      <c r="G97" s="324"/>
      <c r="H97" s="113"/>
      <c r="I97" s="56" t="s">
        <v>338</v>
      </c>
      <c r="J97" s="63"/>
      <c r="K97" s="158">
        <f t="shared" ref="K97:K101" si="47">J97/L97</f>
        <v>0</v>
      </c>
      <c r="L97" s="184">
        <f>VLOOKUP(I97,'Währungstabelle 2021'!A:O,MONTH(F97)+2,FALSE)</f>
        <v>1</v>
      </c>
      <c r="M97" s="161"/>
      <c r="N97" s="162"/>
      <c r="O97" s="49"/>
      <c r="P97" s="19"/>
      <c r="Q97" s="19"/>
      <c r="R97" s="19"/>
      <c r="S97" s="19"/>
      <c r="T97" s="19"/>
      <c r="U97" s="19"/>
      <c r="V97" s="19"/>
      <c r="W97" s="19"/>
      <c r="X97" s="19"/>
      <c r="Y97" s="19"/>
      <c r="Z97" s="19"/>
    </row>
    <row r="98" spans="1:28" ht="15.75" thickBot="1" x14ac:dyDescent="0.3">
      <c r="A98" s="320"/>
      <c r="B98" s="321"/>
      <c r="C98" s="321"/>
      <c r="D98" s="321"/>
      <c r="E98" s="322"/>
      <c r="F98" s="323"/>
      <c r="G98" s="324"/>
      <c r="H98" s="113"/>
      <c r="I98" s="56" t="s">
        <v>338</v>
      </c>
      <c r="J98" s="63">
        <v>0</v>
      </c>
      <c r="K98" s="158">
        <f t="shared" si="47"/>
        <v>0</v>
      </c>
      <c r="L98" s="184">
        <f>VLOOKUP(I98,'Währungstabelle 2021'!A:O,MONTH(F98)+2,FALSE)</f>
        <v>1</v>
      </c>
      <c r="M98" s="161"/>
      <c r="N98" s="162"/>
      <c r="O98" s="49"/>
      <c r="P98" s="19"/>
      <c r="Q98" s="19"/>
      <c r="R98" s="19"/>
      <c r="S98" s="19"/>
      <c r="T98" s="19"/>
      <c r="U98" s="19"/>
      <c r="V98" s="19"/>
      <c r="W98" s="19"/>
      <c r="X98" s="19"/>
      <c r="Y98" s="19"/>
      <c r="Z98" s="19"/>
    </row>
    <row r="99" spans="1:28" x14ac:dyDescent="0.25">
      <c r="A99" s="320"/>
      <c r="B99" s="321"/>
      <c r="C99" s="321"/>
      <c r="D99" s="321"/>
      <c r="E99" s="322"/>
      <c r="F99" s="323"/>
      <c r="G99" s="324"/>
      <c r="H99" s="113"/>
      <c r="I99" s="56" t="s">
        <v>338</v>
      </c>
      <c r="J99" s="63">
        <v>0</v>
      </c>
      <c r="K99" s="158">
        <f t="shared" si="47"/>
        <v>0</v>
      </c>
      <c r="L99" s="184">
        <f>VLOOKUP(I99,'Währungstabelle 2021'!A:O,MONTH(F99)+2,FALSE)</f>
        <v>1</v>
      </c>
      <c r="M99" s="161"/>
      <c r="N99" s="162"/>
      <c r="O99" s="49"/>
      <c r="P99" s="454" t="s">
        <v>51</v>
      </c>
      <c r="Q99" s="455"/>
      <c r="R99" s="455"/>
      <c r="S99" s="455"/>
      <c r="T99" s="456"/>
      <c r="Z99" s="19"/>
    </row>
    <row r="100" spans="1:28" ht="15.75" thickBot="1" x14ac:dyDescent="0.3">
      <c r="A100" s="320"/>
      <c r="B100" s="321"/>
      <c r="C100" s="321"/>
      <c r="D100" s="321"/>
      <c r="E100" s="322"/>
      <c r="F100" s="323"/>
      <c r="G100" s="324"/>
      <c r="H100" s="113"/>
      <c r="I100" s="56" t="s">
        <v>338</v>
      </c>
      <c r="J100" s="63">
        <v>0</v>
      </c>
      <c r="K100" s="158">
        <f t="shared" si="47"/>
        <v>0</v>
      </c>
      <c r="L100" s="184">
        <f>VLOOKUP(I100,'Währungstabelle 2021'!A:O,MONTH(F100)+2,FALSE)</f>
        <v>1</v>
      </c>
      <c r="M100" s="161"/>
      <c r="N100" s="162"/>
      <c r="O100" s="49"/>
      <c r="P100" s="457">
        <f>K79+K90+K103+K125+K137+K114</f>
        <v>831.99582494594802</v>
      </c>
      <c r="Q100" s="458"/>
      <c r="R100" s="458"/>
      <c r="S100" s="458"/>
      <c r="T100" s="459"/>
      <c r="Z100" s="19"/>
    </row>
    <row r="101" spans="1:28" ht="15.75" thickBot="1" x14ac:dyDescent="0.3">
      <c r="A101" s="320"/>
      <c r="B101" s="321"/>
      <c r="C101" s="321"/>
      <c r="D101" s="321"/>
      <c r="E101" s="322"/>
      <c r="F101" s="323"/>
      <c r="G101" s="324"/>
      <c r="H101" s="113"/>
      <c r="I101" s="56" t="s">
        <v>338</v>
      </c>
      <c r="J101" s="63">
        <v>0</v>
      </c>
      <c r="K101" s="158">
        <f t="shared" si="47"/>
        <v>0</v>
      </c>
      <c r="L101" s="184">
        <f>VLOOKUP(I101,'Währungstabelle 2021'!A:O,MONTH(F101)+2,FALSE)</f>
        <v>1</v>
      </c>
      <c r="M101" s="163"/>
      <c r="N101" s="164"/>
      <c r="O101" s="50"/>
      <c r="P101" s="19"/>
      <c r="Q101" s="19"/>
      <c r="R101" s="19"/>
      <c r="S101" s="19"/>
      <c r="T101" s="19"/>
      <c r="U101" s="1"/>
      <c r="V101" s="1"/>
      <c r="W101" s="1"/>
      <c r="X101" s="1"/>
      <c r="Y101" s="1"/>
      <c r="Z101" s="142"/>
      <c r="AA101" s="51"/>
      <c r="AB101" s="51"/>
    </row>
    <row r="102" spans="1:28" s="116" customFormat="1" ht="16.5" thickTop="1" thickBot="1" x14ac:dyDescent="0.3">
      <c r="A102" s="332" t="s">
        <v>48</v>
      </c>
      <c r="B102" s="333"/>
      <c r="C102" s="333"/>
      <c r="D102" s="333"/>
      <c r="E102" s="334"/>
      <c r="F102" s="325"/>
      <c r="G102" s="326"/>
      <c r="H102" s="112"/>
      <c r="I102" s="79"/>
      <c r="J102" s="80"/>
      <c r="K102" s="78">
        <f>IF($X$47&lt;10%,"",(SUM(K94:K101))/$V$47*$T$47*-1)</f>
        <v>-127.18126839194635</v>
      </c>
      <c r="L102" s="448"/>
      <c r="M102" s="444"/>
      <c r="N102" s="445"/>
      <c r="O102" s="46"/>
    </row>
    <row r="103" spans="1:28" ht="16.5" thickTop="1" thickBot="1" x14ac:dyDescent="0.3">
      <c r="A103" s="348" t="s">
        <v>49</v>
      </c>
      <c r="B103" s="349"/>
      <c r="C103" s="349"/>
      <c r="D103" s="349"/>
      <c r="E103" s="349"/>
      <c r="F103" s="349"/>
      <c r="G103" s="349"/>
      <c r="H103" s="350"/>
      <c r="I103" s="54"/>
      <c r="J103" s="54"/>
      <c r="K103" s="24">
        <f>SUM(K96:K102)</f>
        <v>635.90634195973178</v>
      </c>
      <c r="L103" s="351"/>
      <c r="M103" s="352"/>
      <c r="N103" s="353"/>
      <c r="O103" s="50"/>
      <c r="P103" s="19"/>
      <c r="Q103" s="19"/>
      <c r="R103" s="19"/>
      <c r="S103" s="19"/>
      <c r="T103" s="19"/>
      <c r="U103" s="1"/>
      <c r="V103" s="1"/>
      <c r="W103" s="1"/>
      <c r="X103" s="1"/>
      <c r="Y103" s="1"/>
      <c r="Z103" s="48"/>
      <c r="AA103" s="51"/>
      <c r="AB103" s="51"/>
    </row>
    <row r="104" spans="1:28" s="116" customFormat="1" ht="18.75" x14ac:dyDescent="0.25">
      <c r="A104" s="435" t="s">
        <v>341</v>
      </c>
      <c r="B104" s="436"/>
      <c r="C104" s="436"/>
      <c r="D104" s="436"/>
      <c r="E104" s="436"/>
      <c r="F104" s="436"/>
      <c r="G104" s="436"/>
      <c r="H104" s="436"/>
      <c r="I104" s="436"/>
      <c r="J104" s="436"/>
      <c r="K104" s="436"/>
      <c r="L104" s="436"/>
      <c r="M104" s="436"/>
      <c r="N104" s="437"/>
      <c r="O104" s="47"/>
    </row>
    <row r="105" spans="1:28" s="116" customFormat="1" ht="15.75" x14ac:dyDescent="0.25">
      <c r="A105" s="341" t="s">
        <v>50</v>
      </c>
      <c r="B105" s="342"/>
      <c r="C105" s="342"/>
      <c r="D105" s="342"/>
      <c r="E105" s="342"/>
      <c r="F105" s="342"/>
      <c r="G105" s="342"/>
      <c r="H105" s="342"/>
      <c r="I105" s="342"/>
      <c r="J105" s="342"/>
      <c r="K105" s="342"/>
      <c r="L105" s="342"/>
      <c r="M105" s="342"/>
      <c r="N105" s="343"/>
      <c r="O105" s="29"/>
    </row>
    <row r="106" spans="1:28" s="116" customFormat="1" x14ac:dyDescent="0.25">
      <c r="A106" s="306" t="s">
        <v>41</v>
      </c>
      <c r="B106" s="307"/>
      <c r="C106" s="307"/>
      <c r="D106" s="307"/>
      <c r="E106" s="303"/>
      <c r="F106" s="302" t="s">
        <v>6</v>
      </c>
      <c r="G106" s="303"/>
      <c r="H106" s="300" t="s">
        <v>42</v>
      </c>
      <c r="I106" s="64" t="s">
        <v>332</v>
      </c>
      <c r="J106" s="64" t="s">
        <v>43</v>
      </c>
      <c r="K106" s="300" t="s">
        <v>44</v>
      </c>
      <c r="L106" s="302" t="s">
        <v>45</v>
      </c>
      <c r="M106" s="307"/>
      <c r="N106" s="316"/>
      <c r="O106" s="45"/>
    </row>
    <row r="107" spans="1:28" s="116" customFormat="1" x14ac:dyDescent="0.25">
      <c r="A107" s="308"/>
      <c r="B107" s="309"/>
      <c r="C107" s="309"/>
      <c r="D107" s="309"/>
      <c r="E107" s="305"/>
      <c r="F107" s="304"/>
      <c r="G107" s="305"/>
      <c r="H107" s="301"/>
      <c r="I107" s="65" t="s">
        <v>333</v>
      </c>
      <c r="J107" s="55" t="s">
        <v>46</v>
      </c>
      <c r="K107" s="301"/>
      <c r="L107" s="304"/>
      <c r="M107" s="309"/>
      <c r="N107" s="317"/>
      <c r="O107" s="46"/>
    </row>
    <row r="108" spans="1:28" s="116" customFormat="1" x14ac:dyDescent="0.25">
      <c r="A108" s="310"/>
      <c r="B108" s="311"/>
      <c r="C108" s="311"/>
      <c r="D108" s="311"/>
      <c r="E108" s="312"/>
      <c r="F108" s="327"/>
      <c r="G108" s="328"/>
      <c r="H108" s="110"/>
      <c r="I108" s="56" t="s">
        <v>338</v>
      </c>
      <c r="J108" s="60">
        <v>120</v>
      </c>
      <c r="K108" s="158">
        <f>J108/L108</f>
        <v>120</v>
      </c>
      <c r="L108" s="184">
        <f>VLOOKUP(I108,'Währungstabelle 2021'!A:O,MONTH(F108)+2,FALSE)</f>
        <v>1</v>
      </c>
      <c r="M108" s="156"/>
      <c r="N108" s="157"/>
      <c r="O108" s="46"/>
    </row>
    <row r="109" spans="1:28" s="116" customFormat="1" x14ac:dyDescent="0.25">
      <c r="A109" s="310"/>
      <c r="B109" s="311"/>
      <c r="C109" s="311"/>
      <c r="D109" s="311"/>
      <c r="E109" s="312"/>
      <c r="F109" s="327"/>
      <c r="G109" s="328"/>
      <c r="H109" s="110"/>
      <c r="I109" s="56" t="s">
        <v>338</v>
      </c>
      <c r="J109" s="60">
        <v>0</v>
      </c>
      <c r="K109" s="158">
        <f t="shared" ref="K109:K113" si="48">J109/L109</f>
        <v>0</v>
      </c>
      <c r="L109" s="184">
        <f>VLOOKUP(I109,'Währungstabelle 2021'!A:O,MONTH(F109)+2,FALSE)</f>
        <v>1</v>
      </c>
      <c r="M109" s="156"/>
      <c r="N109" s="157"/>
      <c r="O109" s="46"/>
    </row>
    <row r="110" spans="1:28" s="116" customFormat="1" x14ac:dyDescent="0.25">
      <c r="A110" s="310"/>
      <c r="B110" s="311"/>
      <c r="C110" s="311"/>
      <c r="D110" s="311"/>
      <c r="E110" s="312"/>
      <c r="F110" s="327"/>
      <c r="G110" s="328"/>
      <c r="H110" s="110"/>
      <c r="I110" s="56" t="s">
        <v>338</v>
      </c>
      <c r="J110" s="60">
        <v>0</v>
      </c>
      <c r="K110" s="158">
        <f t="shared" si="48"/>
        <v>0</v>
      </c>
      <c r="L110" s="184">
        <f>VLOOKUP(I110,'Währungstabelle 2021'!A:O,MONTH(F110)+2,FALSE)</f>
        <v>1</v>
      </c>
      <c r="M110" s="156"/>
      <c r="N110" s="157"/>
      <c r="O110" s="46"/>
    </row>
    <row r="111" spans="1:28" s="116" customFormat="1" x14ac:dyDescent="0.25">
      <c r="A111" s="310"/>
      <c r="B111" s="311"/>
      <c r="C111" s="311"/>
      <c r="D111" s="311"/>
      <c r="E111" s="312"/>
      <c r="F111" s="327"/>
      <c r="G111" s="328"/>
      <c r="H111" s="110"/>
      <c r="I111" s="56" t="s">
        <v>338</v>
      </c>
      <c r="J111" s="60">
        <v>0</v>
      </c>
      <c r="K111" s="158">
        <f t="shared" si="48"/>
        <v>0</v>
      </c>
      <c r="L111" s="184">
        <f>VLOOKUP(I111,'Währungstabelle 2021'!A:O,MONTH(F111)+2,FALSE)</f>
        <v>1</v>
      </c>
      <c r="M111" s="156"/>
      <c r="N111" s="157"/>
      <c r="O111" s="46"/>
    </row>
    <row r="112" spans="1:28" s="116" customFormat="1" x14ac:dyDescent="0.25">
      <c r="A112" s="310"/>
      <c r="B112" s="311"/>
      <c r="C112" s="311"/>
      <c r="D112" s="311"/>
      <c r="E112" s="312"/>
      <c r="F112" s="327"/>
      <c r="G112" s="328"/>
      <c r="H112" s="110"/>
      <c r="I112" s="56" t="s">
        <v>338</v>
      </c>
      <c r="J112" s="60">
        <v>0</v>
      </c>
      <c r="K112" s="158">
        <f t="shared" si="48"/>
        <v>0</v>
      </c>
      <c r="L112" s="184">
        <f>VLOOKUP(I112,'Währungstabelle 2021'!A:O,MONTH(F112)+2,FALSE)</f>
        <v>1</v>
      </c>
      <c r="M112" s="156"/>
      <c r="N112" s="157"/>
      <c r="O112" s="46"/>
    </row>
    <row r="113" spans="1:26" s="116" customFormat="1" ht="15.75" thickBot="1" x14ac:dyDescent="0.3">
      <c r="A113" s="310"/>
      <c r="B113" s="311"/>
      <c r="C113" s="311"/>
      <c r="D113" s="311"/>
      <c r="E113" s="312"/>
      <c r="F113" s="327"/>
      <c r="G113" s="328"/>
      <c r="H113" s="111"/>
      <c r="I113" s="56" t="s">
        <v>338</v>
      </c>
      <c r="J113" s="62">
        <v>0</v>
      </c>
      <c r="K113" s="158">
        <f t="shared" si="48"/>
        <v>0</v>
      </c>
      <c r="L113" s="184">
        <f>VLOOKUP(I113,'Währungstabelle 2021'!A:O,MONTH(F113)+2,FALSE)</f>
        <v>1</v>
      </c>
      <c r="M113" s="159"/>
      <c r="N113" s="160"/>
      <c r="O113" s="46"/>
    </row>
    <row r="114" spans="1:26" s="116" customFormat="1" ht="16.5" thickTop="1" thickBot="1" x14ac:dyDescent="0.3">
      <c r="A114" s="329" t="s">
        <v>49</v>
      </c>
      <c r="B114" s="330"/>
      <c r="C114" s="330"/>
      <c r="D114" s="330"/>
      <c r="E114" s="330"/>
      <c r="F114" s="330"/>
      <c r="G114" s="330"/>
      <c r="H114" s="331"/>
      <c r="I114" s="53"/>
      <c r="J114" s="53"/>
      <c r="K114" s="24">
        <f>SUM(K108:K113)</f>
        <v>120</v>
      </c>
      <c r="L114" s="345"/>
      <c r="M114" s="346"/>
      <c r="N114" s="347"/>
      <c r="O114" s="46"/>
    </row>
    <row r="115" spans="1:26" x14ac:dyDescent="0.25">
      <c r="A115" s="21"/>
      <c r="B115" s="21"/>
      <c r="C115" s="21"/>
      <c r="D115" s="21"/>
      <c r="E115" s="21"/>
      <c r="F115" s="21"/>
      <c r="G115" s="21"/>
      <c r="H115" s="114"/>
      <c r="I115" s="21"/>
      <c r="J115" s="21"/>
      <c r="K115" s="22"/>
      <c r="L115" s="23"/>
      <c r="M115" s="23"/>
      <c r="N115" s="23"/>
      <c r="O115" s="23"/>
      <c r="P115" s="19"/>
      <c r="Q115" s="19"/>
      <c r="R115" s="19"/>
      <c r="S115" s="19"/>
      <c r="T115" s="19"/>
      <c r="U115" s="19"/>
      <c r="V115" s="19"/>
      <c r="W115" s="19"/>
      <c r="X115" s="19"/>
      <c r="Y115" s="19"/>
      <c r="Z115" s="19"/>
    </row>
    <row r="116" spans="1:26" ht="15.75" x14ac:dyDescent="0.25">
      <c r="A116" s="341" t="s">
        <v>52</v>
      </c>
      <c r="B116" s="342"/>
      <c r="C116" s="342"/>
      <c r="D116" s="342"/>
      <c r="E116" s="342"/>
      <c r="F116" s="342"/>
      <c r="G116" s="342"/>
      <c r="H116" s="342"/>
      <c r="I116" s="342"/>
      <c r="J116" s="342"/>
      <c r="K116" s="342"/>
      <c r="L116" s="342"/>
      <c r="M116" s="342"/>
      <c r="N116" s="343"/>
      <c r="O116" s="29"/>
      <c r="P116" s="19"/>
      <c r="Q116" s="19"/>
      <c r="R116" s="19"/>
      <c r="S116" s="19"/>
      <c r="T116" s="19"/>
      <c r="U116" s="19"/>
      <c r="V116" s="19"/>
      <c r="W116" s="19"/>
      <c r="X116" s="19"/>
      <c r="Y116" s="19"/>
      <c r="Z116" s="19"/>
    </row>
    <row r="117" spans="1:26" x14ac:dyDescent="0.25">
      <c r="A117" s="306" t="s">
        <v>41</v>
      </c>
      <c r="B117" s="307"/>
      <c r="C117" s="307"/>
      <c r="D117" s="307"/>
      <c r="E117" s="303"/>
      <c r="F117" s="302" t="s">
        <v>6</v>
      </c>
      <c r="G117" s="303"/>
      <c r="H117" s="300" t="s">
        <v>42</v>
      </c>
      <c r="I117" s="64" t="s">
        <v>332</v>
      </c>
      <c r="J117" s="64" t="s">
        <v>43</v>
      </c>
      <c r="K117" s="318" t="s">
        <v>44</v>
      </c>
      <c r="L117" s="302" t="s">
        <v>45</v>
      </c>
      <c r="M117" s="307"/>
      <c r="N117" s="316"/>
      <c r="O117" s="49"/>
      <c r="P117" s="2"/>
      <c r="Q117" s="2"/>
      <c r="R117" s="2"/>
      <c r="S117" s="2"/>
      <c r="T117" s="2"/>
      <c r="U117" s="2"/>
      <c r="V117" s="2"/>
      <c r="W117" s="2"/>
      <c r="X117" s="2"/>
      <c r="Y117" s="2"/>
      <c r="Z117" s="2"/>
    </row>
    <row r="118" spans="1:26" x14ac:dyDescent="0.25">
      <c r="A118" s="308"/>
      <c r="B118" s="309"/>
      <c r="C118" s="309"/>
      <c r="D118" s="309"/>
      <c r="E118" s="305"/>
      <c r="F118" s="304"/>
      <c r="G118" s="305"/>
      <c r="H118" s="301"/>
      <c r="I118" s="65" t="s">
        <v>333</v>
      </c>
      <c r="J118" s="55" t="s">
        <v>46</v>
      </c>
      <c r="K118" s="319"/>
      <c r="L118" s="304"/>
      <c r="M118" s="309"/>
      <c r="N118" s="317"/>
      <c r="O118" s="49"/>
      <c r="P118" s="2"/>
      <c r="Q118" s="2"/>
      <c r="R118" s="2"/>
      <c r="S118" s="2"/>
      <c r="T118" s="2"/>
      <c r="U118" s="2"/>
      <c r="V118" s="2"/>
      <c r="W118" s="2"/>
      <c r="X118" s="2"/>
      <c r="Y118" s="2"/>
      <c r="Z118" s="2"/>
    </row>
    <row r="119" spans="1:26" x14ac:dyDescent="0.25">
      <c r="A119" s="320"/>
      <c r="B119" s="321"/>
      <c r="C119" s="321"/>
      <c r="D119" s="321"/>
      <c r="E119" s="322"/>
      <c r="F119" s="323"/>
      <c r="G119" s="324"/>
      <c r="H119" s="113"/>
      <c r="I119" s="56" t="s">
        <v>338</v>
      </c>
      <c r="J119" s="63">
        <v>0</v>
      </c>
      <c r="K119" s="158">
        <f>J119/L119</f>
        <v>0</v>
      </c>
      <c r="L119" s="184">
        <f>VLOOKUP(I119,'Währungstabelle 2021'!A:O,MONTH(F119)+2,FALSE)</f>
        <v>1</v>
      </c>
      <c r="M119" s="161"/>
      <c r="N119" s="162"/>
      <c r="O119" s="49"/>
      <c r="P119" s="2"/>
      <c r="Q119" s="2"/>
      <c r="R119" s="2"/>
      <c r="S119" s="2"/>
      <c r="T119" s="2"/>
      <c r="U119" s="2"/>
      <c r="V119" s="2"/>
      <c r="W119" s="2"/>
      <c r="X119" s="2"/>
      <c r="Y119" s="2"/>
      <c r="Z119" s="2"/>
    </row>
    <row r="120" spans="1:26" x14ac:dyDescent="0.25">
      <c r="A120" s="320"/>
      <c r="B120" s="321"/>
      <c r="C120" s="321"/>
      <c r="D120" s="321"/>
      <c r="E120" s="322"/>
      <c r="F120" s="323"/>
      <c r="G120" s="324"/>
      <c r="H120" s="113"/>
      <c r="I120" s="56" t="s">
        <v>338</v>
      </c>
      <c r="J120" s="63">
        <v>0</v>
      </c>
      <c r="K120" s="158">
        <f t="shared" ref="K120:K124" si="49">J120/L120</f>
        <v>0</v>
      </c>
      <c r="L120" s="184">
        <f>VLOOKUP(I120,'Währungstabelle 2021'!A:O,MONTH(F120)+2,FALSE)</f>
        <v>1</v>
      </c>
      <c r="M120" s="161"/>
      <c r="N120" s="162"/>
      <c r="O120" s="49"/>
      <c r="P120" s="2"/>
      <c r="Q120" s="2"/>
      <c r="R120" s="2"/>
      <c r="S120" s="2"/>
      <c r="T120" s="2"/>
      <c r="U120" s="2"/>
      <c r="V120" s="2"/>
      <c r="W120" s="2"/>
      <c r="X120" s="2"/>
      <c r="Y120" s="2"/>
      <c r="Z120" s="2"/>
    </row>
    <row r="121" spans="1:26" x14ac:dyDescent="0.25">
      <c r="A121" s="320"/>
      <c r="B121" s="321"/>
      <c r="C121" s="321"/>
      <c r="D121" s="321"/>
      <c r="E121" s="322"/>
      <c r="F121" s="323"/>
      <c r="G121" s="324"/>
      <c r="H121" s="113"/>
      <c r="I121" s="56" t="s">
        <v>338</v>
      </c>
      <c r="J121" s="63">
        <v>0</v>
      </c>
      <c r="K121" s="158">
        <f t="shared" si="49"/>
        <v>0</v>
      </c>
      <c r="L121" s="184">
        <f>VLOOKUP(I121,'Währungstabelle 2021'!A:O,MONTH(F121)+2,FALSE)</f>
        <v>1</v>
      </c>
      <c r="M121" s="161"/>
      <c r="N121" s="162"/>
      <c r="O121" s="49"/>
      <c r="P121" s="2"/>
      <c r="Q121" s="2"/>
      <c r="R121" s="2"/>
      <c r="S121" s="2"/>
      <c r="T121" s="2"/>
      <c r="U121" s="2"/>
      <c r="V121" s="2"/>
      <c r="W121" s="2"/>
      <c r="X121" s="2"/>
      <c r="Y121" s="2"/>
      <c r="Z121" s="2"/>
    </row>
    <row r="122" spans="1:26" x14ac:dyDescent="0.25">
      <c r="A122" s="320"/>
      <c r="B122" s="321"/>
      <c r="C122" s="321"/>
      <c r="D122" s="321"/>
      <c r="E122" s="322"/>
      <c r="F122" s="323"/>
      <c r="G122" s="324"/>
      <c r="H122" s="113"/>
      <c r="I122" s="56" t="s">
        <v>338</v>
      </c>
      <c r="J122" s="63">
        <v>0</v>
      </c>
      <c r="K122" s="158">
        <f t="shared" si="49"/>
        <v>0</v>
      </c>
      <c r="L122" s="184">
        <f>VLOOKUP(I122,'Währungstabelle 2021'!A:O,MONTH(F122)+2,FALSE)</f>
        <v>1</v>
      </c>
      <c r="M122" s="161"/>
      <c r="N122" s="162"/>
      <c r="O122" s="49"/>
      <c r="P122" s="2"/>
      <c r="Q122" s="2"/>
      <c r="R122" s="2"/>
      <c r="S122" s="2"/>
      <c r="T122" s="2"/>
      <c r="U122" s="2"/>
      <c r="V122" s="2"/>
      <c r="W122" s="2"/>
      <c r="X122" s="2"/>
      <c r="Y122" s="2"/>
      <c r="Z122" s="2"/>
    </row>
    <row r="123" spans="1:26" x14ac:dyDescent="0.25">
      <c r="A123" s="320"/>
      <c r="B123" s="321"/>
      <c r="C123" s="321"/>
      <c r="D123" s="321"/>
      <c r="E123" s="322"/>
      <c r="F123" s="323"/>
      <c r="G123" s="324"/>
      <c r="H123" s="113"/>
      <c r="I123" s="56" t="s">
        <v>338</v>
      </c>
      <c r="J123" s="63">
        <v>0</v>
      </c>
      <c r="K123" s="158">
        <f t="shared" si="49"/>
        <v>0</v>
      </c>
      <c r="L123" s="184">
        <f>VLOOKUP(I123,'Währungstabelle 2021'!A:O,MONTH(F123)+2,FALSE)</f>
        <v>1</v>
      </c>
      <c r="M123" s="161"/>
      <c r="N123" s="162"/>
      <c r="O123" s="49"/>
      <c r="P123" s="2"/>
      <c r="Q123" s="2"/>
      <c r="R123" s="2"/>
      <c r="S123" s="2"/>
      <c r="T123" s="2"/>
      <c r="U123" s="2"/>
      <c r="V123" s="2"/>
      <c r="W123" s="2"/>
      <c r="X123" s="2"/>
      <c r="Y123" s="2"/>
      <c r="Z123" s="2"/>
    </row>
    <row r="124" spans="1:26" ht="15.75" thickBot="1" x14ac:dyDescent="0.3">
      <c r="A124" s="320"/>
      <c r="B124" s="321"/>
      <c r="C124" s="321"/>
      <c r="D124" s="321"/>
      <c r="E124" s="322"/>
      <c r="F124" s="323"/>
      <c r="G124" s="324"/>
      <c r="H124" s="113"/>
      <c r="I124" s="56" t="s">
        <v>338</v>
      </c>
      <c r="J124" s="63">
        <v>0</v>
      </c>
      <c r="K124" s="158">
        <f t="shared" si="49"/>
        <v>0</v>
      </c>
      <c r="L124" s="184">
        <f>VLOOKUP(I124,'Währungstabelle 2021'!A:O,MONTH(F124)+2,FALSE)</f>
        <v>1</v>
      </c>
      <c r="M124" s="163"/>
      <c r="N124" s="164"/>
      <c r="O124" s="50"/>
      <c r="P124" s="2"/>
      <c r="Q124" s="2"/>
      <c r="R124" s="2"/>
      <c r="S124" s="2"/>
      <c r="T124" s="2"/>
      <c r="U124" s="2"/>
      <c r="V124" s="2"/>
      <c r="W124" s="2"/>
      <c r="X124" s="2"/>
      <c r="Y124" s="2"/>
      <c r="Z124" s="2"/>
    </row>
    <row r="125" spans="1:26" ht="16.5" thickTop="1" thickBot="1" x14ac:dyDescent="0.3">
      <c r="A125" s="348" t="s">
        <v>49</v>
      </c>
      <c r="B125" s="349"/>
      <c r="C125" s="349"/>
      <c r="D125" s="349"/>
      <c r="E125" s="349"/>
      <c r="F125" s="349"/>
      <c r="G125" s="349"/>
      <c r="H125" s="350"/>
      <c r="I125" s="54"/>
      <c r="J125" s="54"/>
      <c r="K125" s="24">
        <f>SUM(K119:K124)</f>
        <v>0</v>
      </c>
      <c r="L125" s="351"/>
      <c r="M125" s="352"/>
      <c r="N125" s="353"/>
      <c r="O125" s="50"/>
      <c r="P125" s="2"/>
      <c r="Q125" s="2"/>
      <c r="R125" s="2"/>
      <c r="S125" s="2"/>
      <c r="T125" s="2"/>
      <c r="U125" s="2"/>
      <c r="V125" s="2"/>
      <c r="W125" s="2"/>
      <c r="X125" s="2"/>
      <c r="Y125" s="2"/>
      <c r="Z125" s="2"/>
    </row>
    <row r="126" spans="1:26" ht="15.75" thickBot="1" x14ac:dyDescent="0.3">
      <c r="A126" s="335"/>
      <c r="B126" s="335"/>
      <c r="C126" s="335"/>
      <c r="D126" s="335"/>
      <c r="E126" s="335"/>
      <c r="F126" s="335"/>
      <c r="G126" s="335"/>
      <c r="H126" s="335"/>
      <c r="I126" s="37"/>
      <c r="J126" s="37"/>
      <c r="K126" s="20"/>
      <c r="L126" s="335"/>
      <c r="M126" s="335"/>
      <c r="N126" s="335"/>
      <c r="O126" s="48"/>
      <c r="P126" s="2"/>
      <c r="Q126" s="2"/>
      <c r="R126" s="2"/>
      <c r="S126" s="2"/>
      <c r="T126" s="2"/>
      <c r="U126" s="2"/>
      <c r="V126" s="2"/>
      <c r="W126" s="2"/>
      <c r="X126" s="2"/>
      <c r="Y126" s="2"/>
      <c r="Z126" s="2"/>
    </row>
    <row r="127" spans="1:26" ht="15.75" x14ac:dyDescent="0.25">
      <c r="A127" s="338" t="s">
        <v>53</v>
      </c>
      <c r="B127" s="339"/>
      <c r="C127" s="339"/>
      <c r="D127" s="339"/>
      <c r="E127" s="339"/>
      <c r="F127" s="339"/>
      <c r="G127" s="339"/>
      <c r="H127" s="339"/>
      <c r="I127" s="339"/>
      <c r="J127" s="339"/>
      <c r="K127" s="339"/>
      <c r="L127" s="339"/>
      <c r="M127" s="339"/>
      <c r="N127" s="340"/>
      <c r="O127" s="44"/>
      <c r="P127" s="2"/>
      <c r="Q127" s="2"/>
      <c r="R127" s="2"/>
      <c r="S127" s="2"/>
      <c r="T127" s="2"/>
      <c r="U127" s="2"/>
      <c r="V127" s="2"/>
      <c r="W127" s="2"/>
      <c r="X127" s="2"/>
      <c r="Y127" s="2"/>
      <c r="Z127" s="2"/>
    </row>
    <row r="128" spans="1:26" ht="15.75" x14ac:dyDescent="0.25">
      <c r="A128" s="341" t="s">
        <v>54</v>
      </c>
      <c r="B128" s="342"/>
      <c r="C128" s="342"/>
      <c r="D128" s="342"/>
      <c r="E128" s="342"/>
      <c r="F128" s="342"/>
      <c r="G128" s="342"/>
      <c r="H128" s="342"/>
      <c r="I128" s="342"/>
      <c r="J128" s="342"/>
      <c r="K128" s="342"/>
      <c r="L128" s="342"/>
      <c r="M128" s="342"/>
      <c r="N128" s="343"/>
      <c r="O128" s="29"/>
      <c r="P128" s="1"/>
      <c r="Q128" s="1"/>
      <c r="R128" s="1"/>
      <c r="S128" s="1"/>
      <c r="T128" s="1"/>
      <c r="U128" s="1"/>
      <c r="V128" s="1"/>
      <c r="W128" s="1"/>
      <c r="X128" s="1"/>
      <c r="Y128" s="1"/>
      <c r="Z128" s="1"/>
    </row>
    <row r="129" spans="1:22" x14ac:dyDescent="0.25">
      <c r="A129" s="306" t="s">
        <v>41</v>
      </c>
      <c r="B129" s="307"/>
      <c r="C129" s="307"/>
      <c r="D129" s="307"/>
      <c r="E129" s="303"/>
      <c r="F129" s="302" t="s">
        <v>6</v>
      </c>
      <c r="G129" s="303"/>
      <c r="H129" s="300" t="s">
        <v>42</v>
      </c>
      <c r="I129" s="64" t="s">
        <v>332</v>
      </c>
      <c r="J129" s="64" t="s">
        <v>43</v>
      </c>
      <c r="K129" s="300" t="s">
        <v>44</v>
      </c>
      <c r="L129" s="302" t="s">
        <v>45</v>
      </c>
      <c r="M129" s="307"/>
      <c r="N129" s="316"/>
      <c r="O129" s="45"/>
    </row>
    <row r="130" spans="1:22" x14ac:dyDescent="0.25">
      <c r="A130" s="308"/>
      <c r="B130" s="309"/>
      <c r="C130" s="309"/>
      <c r="D130" s="309"/>
      <c r="E130" s="305"/>
      <c r="F130" s="304"/>
      <c r="G130" s="305"/>
      <c r="H130" s="301"/>
      <c r="I130" s="65" t="s">
        <v>333</v>
      </c>
      <c r="J130" s="55" t="s">
        <v>46</v>
      </c>
      <c r="K130" s="301"/>
      <c r="L130" s="304"/>
      <c r="M130" s="309"/>
      <c r="N130" s="317"/>
      <c r="O130" s="45"/>
    </row>
    <row r="131" spans="1:22" x14ac:dyDescent="0.25">
      <c r="A131" s="310"/>
      <c r="B131" s="311"/>
      <c r="C131" s="311"/>
      <c r="D131" s="311"/>
      <c r="E131" s="312"/>
      <c r="F131" s="327"/>
      <c r="G131" s="328"/>
      <c r="H131" s="111"/>
      <c r="I131" s="56" t="s">
        <v>338</v>
      </c>
      <c r="J131" s="63">
        <v>0</v>
      </c>
      <c r="K131" s="158">
        <f>J131/L131</f>
        <v>0</v>
      </c>
      <c r="L131" s="184">
        <f>VLOOKUP(I131,'Währungstabelle 2021'!A:O,MONTH(F131)+2,FALSE)</f>
        <v>1</v>
      </c>
      <c r="M131" s="156"/>
      <c r="N131" s="157"/>
      <c r="O131" s="45"/>
    </row>
    <row r="132" spans="1:22" x14ac:dyDescent="0.25">
      <c r="A132" s="310"/>
      <c r="B132" s="311"/>
      <c r="C132" s="311"/>
      <c r="D132" s="311"/>
      <c r="E132" s="312"/>
      <c r="F132" s="327"/>
      <c r="G132" s="328"/>
      <c r="H132" s="111"/>
      <c r="I132" s="56" t="s">
        <v>338</v>
      </c>
      <c r="J132" s="63">
        <v>0</v>
      </c>
      <c r="K132" s="158">
        <f t="shared" ref="K132:K136" si="50">J132/L132</f>
        <v>0</v>
      </c>
      <c r="L132" s="184">
        <f>VLOOKUP(I132,'Währungstabelle 2021'!A:O,MONTH(F132)+2,FALSE)</f>
        <v>1</v>
      </c>
      <c r="M132" s="156"/>
      <c r="N132" s="157"/>
      <c r="O132" s="45"/>
    </row>
    <row r="133" spans="1:22" x14ac:dyDescent="0.25">
      <c r="A133" s="310"/>
      <c r="B133" s="311"/>
      <c r="C133" s="311"/>
      <c r="D133" s="311"/>
      <c r="E133" s="312"/>
      <c r="F133" s="327"/>
      <c r="G133" s="328"/>
      <c r="H133" s="111"/>
      <c r="I133" s="56" t="s">
        <v>338</v>
      </c>
      <c r="J133" s="63">
        <v>0</v>
      </c>
      <c r="K133" s="158">
        <f t="shared" si="50"/>
        <v>0</v>
      </c>
      <c r="L133" s="184">
        <f>VLOOKUP(I133,'Währungstabelle 2021'!A:O,MONTH(F133)+2,FALSE)</f>
        <v>1</v>
      </c>
      <c r="M133" s="156"/>
      <c r="N133" s="157"/>
      <c r="O133" s="45"/>
    </row>
    <row r="134" spans="1:22" x14ac:dyDescent="0.25">
      <c r="A134" s="310"/>
      <c r="B134" s="311"/>
      <c r="C134" s="311"/>
      <c r="D134" s="311"/>
      <c r="E134" s="312"/>
      <c r="F134" s="327"/>
      <c r="G134" s="328"/>
      <c r="H134" s="111"/>
      <c r="I134" s="56" t="s">
        <v>338</v>
      </c>
      <c r="J134" s="63">
        <v>0</v>
      </c>
      <c r="K134" s="158">
        <f t="shared" si="50"/>
        <v>0</v>
      </c>
      <c r="L134" s="184">
        <f>VLOOKUP(I134,'Währungstabelle 2021'!A:O,MONTH(F134)+2,FALSE)</f>
        <v>1</v>
      </c>
      <c r="M134" s="156"/>
      <c r="N134" s="157"/>
      <c r="O134" s="45"/>
    </row>
    <row r="135" spans="1:22" x14ac:dyDescent="0.25">
      <c r="A135" s="310"/>
      <c r="B135" s="311"/>
      <c r="C135" s="311"/>
      <c r="D135" s="311"/>
      <c r="E135" s="312"/>
      <c r="F135" s="327"/>
      <c r="G135" s="328"/>
      <c r="H135" s="111"/>
      <c r="I135" s="56" t="s">
        <v>338</v>
      </c>
      <c r="J135" s="63">
        <v>0</v>
      </c>
      <c r="K135" s="158">
        <f t="shared" si="50"/>
        <v>0</v>
      </c>
      <c r="L135" s="184">
        <f>VLOOKUP(I135,'Währungstabelle 2021'!A:O,MONTH(F135)+2,FALSE)</f>
        <v>1</v>
      </c>
      <c r="M135" s="156"/>
      <c r="N135" s="157"/>
      <c r="O135" s="45"/>
    </row>
    <row r="136" spans="1:22" ht="15.75" thickBot="1" x14ac:dyDescent="0.3">
      <c r="A136" s="310"/>
      <c r="B136" s="311"/>
      <c r="C136" s="311"/>
      <c r="D136" s="311"/>
      <c r="E136" s="312"/>
      <c r="F136" s="327"/>
      <c r="G136" s="328"/>
      <c r="H136" s="111"/>
      <c r="I136" s="56" t="s">
        <v>338</v>
      </c>
      <c r="J136" s="63">
        <v>0</v>
      </c>
      <c r="K136" s="158">
        <f t="shared" si="50"/>
        <v>0</v>
      </c>
      <c r="L136" s="184">
        <f>VLOOKUP(I136,'Währungstabelle 2021'!A:O,MONTH(F136)+2,FALSE)</f>
        <v>1</v>
      </c>
      <c r="M136" s="159"/>
      <c r="N136" s="160"/>
      <c r="O136" s="46"/>
    </row>
    <row r="137" spans="1:22" ht="16.5" thickTop="1" thickBot="1" x14ac:dyDescent="0.3">
      <c r="A137" s="329" t="s">
        <v>49</v>
      </c>
      <c r="B137" s="330"/>
      <c r="C137" s="330"/>
      <c r="D137" s="330"/>
      <c r="E137" s="330"/>
      <c r="F137" s="330"/>
      <c r="G137" s="330"/>
      <c r="H137" s="331"/>
      <c r="I137" s="53"/>
      <c r="J137" s="53"/>
      <c r="K137" s="24">
        <f>SUM(K131:K136)</f>
        <v>0</v>
      </c>
      <c r="L137" s="345"/>
      <c r="M137" s="346"/>
      <c r="N137" s="347"/>
      <c r="O137" s="46"/>
    </row>
    <row r="138" spans="1:22" x14ac:dyDescent="0.25">
      <c r="I138" s="1"/>
      <c r="J138" s="1"/>
      <c r="K138" s="1"/>
      <c r="L138" s="1"/>
      <c r="N138" s="1"/>
      <c r="O138" s="1"/>
      <c r="P138" s="1"/>
      <c r="Q138" s="1"/>
      <c r="R138" s="1"/>
      <c r="S138" s="1"/>
      <c r="T138" s="1"/>
      <c r="U138" s="1"/>
      <c r="V138" s="51"/>
    </row>
    <row r="139" spans="1:22" x14ac:dyDescent="0.25">
      <c r="I139" s="1"/>
      <c r="J139" s="1"/>
      <c r="K139" s="1"/>
      <c r="L139" s="1"/>
      <c r="N139" s="1"/>
      <c r="O139" s="1"/>
      <c r="P139" s="1"/>
      <c r="Q139" s="1"/>
      <c r="R139" s="1"/>
      <c r="S139" s="1"/>
      <c r="T139" s="1"/>
      <c r="U139" s="1"/>
      <c r="V139" s="51"/>
    </row>
    <row r="140" spans="1:22" x14ac:dyDescent="0.25">
      <c r="I140" s="1"/>
      <c r="J140" s="1"/>
      <c r="K140" s="1"/>
      <c r="L140" s="1"/>
      <c r="N140" s="1"/>
      <c r="O140" s="1"/>
      <c r="P140" s="1"/>
      <c r="Q140" s="1"/>
      <c r="R140" s="1"/>
      <c r="S140" s="1"/>
      <c r="T140" s="1"/>
      <c r="U140" s="1"/>
      <c r="V140" s="51"/>
    </row>
    <row r="141" spans="1:22" x14ac:dyDescent="0.25">
      <c r="I141" s="1"/>
      <c r="J141" s="1"/>
      <c r="K141" s="1"/>
      <c r="L141" s="1"/>
      <c r="N141" s="1"/>
      <c r="O141" s="1"/>
      <c r="P141" s="1"/>
      <c r="Q141" s="1"/>
      <c r="R141" s="1"/>
      <c r="S141" s="1"/>
      <c r="T141" s="1"/>
      <c r="U141" s="1"/>
      <c r="V141" s="51"/>
    </row>
    <row r="142" spans="1:22" x14ac:dyDescent="0.25">
      <c r="V142" s="51"/>
    </row>
    <row r="143" spans="1:22" x14ac:dyDescent="0.25">
      <c r="V143" s="51"/>
    </row>
    <row r="144" spans="1:22" x14ac:dyDescent="0.25">
      <c r="V144" s="51"/>
    </row>
    <row r="145" spans="22:22" x14ac:dyDescent="0.25">
      <c r="V145" s="51"/>
    </row>
    <row r="146" spans="22:22" x14ac:dyDescent="0.25">
      <c r="V146" s="51"/>
    </row>
    <row r="147" spans="22:22" x14ac:dyDescent="0.25">
      <c r="V147" s="51"/>
    </row>
    <row r="148" spans="22:22" x14ac:dyDescent="0.25">
      <c r="V148" s="51"/>
    </row>
    <row r="149" spans="22:22" x14ac:dyDescent="0.25">
      <c r="V149" s="51"/>
    </row>
    <row r="150" spans="22:22" x14ac:dyDescent="0.25">
      <c r="V150" s="51"/>
    </row>
    <row r="151" spans="22:22" x14ac:dyDescent="0.25">
      <c r="V151" s="51"/>
    </row>
    <row r="152" spans="22:22" x14ac:dyDescent="0.25">
      <c r="V152" s="51"/>
    </row>
    <row r="153" spans="22:22" x14ac:dyDescent="0.25">
      <c r="V153" s="51"/>
    </row>
    <row r="154" spans="22:22" x14ac:dyDescent="0.25">
      <c r="V154" s="51"/>
    </row>
    <row r="155" spans="22:22" x14ac:dyDescent="0.25">
      <c r="V155" s="51"/>
    </row>
    <row r="156" spans="22:22" x14ac:dyDescent="0.25">
      <c r="V156" s="51"/>
    </row>
    <row r="157" spans="22:22" x14ac:dyDescent="0.25">
      <c r="V157" s="51"/>
    </row>
    <row r="158" spans="22:22" x14ac:dyDescent="0.25">
      <c r="V158" s="51"/>
    </row>
    <row r="159" spans="22:22" x14ac:dyDescent="0.25">
      <c r="V159" s="51"/>
    </row>
    <row r="160" spans="22:22" x14ac:dyDescent="0.25">
      <c r="V160" s="51"/>
    </row>
    <row r="161" spans="22:22" x14ac:dyDescent="0.25">
      <c r="V161" s="51"/>
    </row>
    <row r="162" spans="22:22" x14ac:dyDescent="0.25">
      <c r="V162" s="51"/>
    </row>
    <row r="163" spans="22:22" x14ac:dyDescent="0.25">
      <c r="V163" s="51"/>
    </row>
    <row r="164" spans="22:22" x14ac:dyDescent="0.25">
      <c r="V164" s="51"/>
    </row>
    <row r="165" spans="22:22" x14ac:dyDescent="0.25">
      <c r="V165" s="51"/>
    </row>
    <row r="166" spans="22:22" x14ac:dyDescent="0.25">
      <c r="V166" s="51"/>
    </row>
    <row r="167" spans="22:22" x14ac:dyDescent="0.25">
      <c r="V167" s="51"/>
    </row>
    <row r="168" spans="22:22" x14ac:dyDescent="0.25">
      <c r="V168" s="51"/>
    </row>
    <row r="169" spans="22:22" x14ac:dyDescent="0.25">
      <c r="V169" s="51"/>
    </row>
    <row r="170" spans="22:22" x14ac:dyDescent="0.25">
      <c r="V170" s="51"/>
    </row>
    <row r="171" spans="22:22" x14ac:dyDescent="0.25">
      <c r="V171" s="51"/>
    </row>
    <row r="172" spans="22:22" x14ac:dyDescent="0.25">
      <c r="V172" s="51"/>
    </row>
    <row r="173" spans="22:22" x14ac:dyDescent="0.25">
      <c r="V173" s="51"/>
    </row>
    <row r="174" spans="22:22" x14ac:dyDescent="0.25">
      <c r="V174" s="51"/>
    </row>
    <row r="175" spans="22:22" x14ac:dyDescent="0.25">
      <c r="V175" s="51"/>
    </row>
    <row r="176" spans="22:22" x14ac:dyDescent="0.25">
      <c r="V176" s="51"/>
    </row>
    <row r="177" spans="22:22" x14ac:dyDescent="0.25">
      <c r="V177" s="51"/>
    </row>
    <row r="178" spans="22:22" x14ac:dyDescent="0.25">
      <c r="V178" s="51"/>
    </row>
    <row r="179" spans="22:22" x14ac:dyDescent="0.25">
      <c r="V179" s="51"/>
    </row>
    <row r="180" spans="22:22" x14ac:dyDescent="0.25">
      <c r="V180" s="51"/>
    </row>
    <row r="181" spans="22:22" x14ac:dyDescent="0.25">
      <c r="V181" s="51"/>
    </row>
    <row r="182" spans="22:22" x14ac:dyDescent="0.25">
      <c r="V182" s="51"/>
    </row>
    <row r="183" spans="22:22" x14ac:dyDescent="0.25">
      <c r="V183" s="51"/>
    </row>
    <row r="184" spans="22:22" x14ac:dyDescent="0.25">
      <c r="V184" s="51"/>
    </row>
    <row r="185" spans="22:22" x14ac:dyDescent="0.25">
      <c r="V185" s="51"/>
    </row>
    <row r="186" spans="22:22" x14ac:dyDescent="0.25">
      <c r="V186" s="51"/>
    </row>
    <row r="187" spans="22:22" x14ac:dyDescent="0.25">
      <c r="V187" s="51"/>
    </row>
    <row r="188" spans="22:22" x14ac:dyDescent="0.25">
      <c r="V188" s="51"/>
    </row>
    <row r="189" spans="22:22" x14ac:dyDescent="0.25">
      <c r="V189" s="51"/>
    </row>
    <row r="190" spans="22:22" x14ac:dyDescent="0.25">
      <c r="V190" s="51"/>
    </row>
    <row r="191" spans="22:22" x14ac:dyDescent="0.25">
      <c r="V191" s="51"/>
    </row>
    <row r="192" spans="22:22" x14ac:dyDescent="0.25">
      <c r="V192" s="51"/>
    </row>
    <row r="193" spans="22:22" x14ac:dyDescent="0.25">
      <c r="V193" s="51"/>
    </row>
    <row r="194" spans="22:22" x14ac:dyDescent="0.25">
      <c r="V194" s="51"/>
    </row>
    <row r="195" spans="22:22" x14ac:dyDescent="0.25">
      <c r="V195" s="51"/>
    </row>
    <row r="196" spans="22:22" x14ac:dyDescent="0.25">
      <c r="V196" s="51"/>
    </row>
    <row r="197" spans="22:22" x14ac:dyDescent="0.25">
      <c r="V197" s="51"/>
    </row>
    <row r="198" spans="22:22" x14ac:dyDescent="0.25">
      <c r="V198" s="51"/>
    </row>
    <row r="199" spans="22:22" x14ac:dyDescent="0.25">
      <c r="V199" s="51"/>
    </row>
    <row r="200" spans="22:22" x14ac:dyDescent="0.25">
      <c r="V200" s="51"/>
    </row>
    <row r="201" spans="22:22" x14ac:dyDescent="0.25">
      <c r="V201" s="51"/>
    </row>
    <row r="202" spans="22:22" x14ac:dyDescent="0.25">
      <c r="V202" s="51"/>
    </row>
    <row r="203" spans="22:22" x14ac:dyDescent="0.25">
      <c r="V203" s="51"/>
    </row>
    <row r="204" spans="22:22" x14ac:dyDescent="0.25">
      <c r="V204" s="51"/>
    </row>
    <row r="205" spans="22:22" x14ac:dyDescent="0.25">
      <c r="V205" s="51"/>
    </row>
    <row r="206" spans="22:22" x14ac:dyDescent="0.25">
      <c r="V206" s="51"/>
    </row>
    <row r="207" spans="22:22" x14ac:dyDescent="0.25">
      <c r="V207" s="51"/>
    </row>
    <row r="208" spans="22:22" x14ac:dyDescent="0.25">
      <c r="V208" s="51"/>
    </row>
    <row r="209" spans="22:22" x14ac:dyDescent="0.25">
      <c r="V209" s="51"/>
    </row>
    <row r="210" spans="22:22" x14ac:dyDescent="0.25">
      <c r="V210" s="51"/>
    </row>
    <row r="211" spans="22:22" x14ac:dyDescent="0.25">
      <c r="V211" s="51"/>
    </row>
    <row r="212" spans="22:22" x14ac:dyDescent="0.25">
      <c r="V212" s="51"/>
    </row>
    <row r="213" spans="22:22" x14ac:dyDescent="0.25">
      <c r="V213" s="51"/>
    </row>
    <row r="214" spans="22:22" x14ac:dyDescent="0.25">
      <c r="V214" s="51"/>
    </row>
    <row r="215" spans="22:22" x14ac:dyDescent="0.25">
      <c r="V215" s="51"/>
    </row>
    <row r="1048560" spans="8:20" x14ac:dyDescent="0.25">
      <c r="H1048560" s="115"/>
      <c r="I1048560" s="57"/>
      <c r="J1048560" s="57"/>
      <c r="K1048560" s="57"/>
      <c r="L1048560" s="58"/>
      <c r="M1048560" s="58"/>
      <c r="N1048560" s="59"/>
      <c r="O1048560" s="59"/>
      <c r="P1048560" s="59"/>
      <c r="Q1048560" s="59"/>
      <c r="R1048560" s="59"/>
      <c r="S1048560" s="59"/>
      <c r="T1048560" s="57"/>
    </row>
  </sheetData>
  <protectedRanges>
    <protectedRange password="CCF4" sqref="U40:V40 Y40 AB40 T42:AD44 Q47:V47 A78:J78 P100:T100 K70:K77 K84:K90 K96:K101 K103 A102:J102 K108:K114 K131:K137 K119:K125 AD40 K79 D47:E53 R16:Z39" name="Bereich1"/>
    <protectedRange password="CCF4" sqref="K78 K102" name="Bereich1_1"/>
  </protectedRanges>
  <customSheetViews>
    <customSheetView guid="{6B0FB022-C28C-411A-B896-8AE290426665}" showGridLines="0" fitToPage="1" hiddenColumns="1">
      <selection activeCell="N16" sqref="N16:P37"/>
      <rowBreaks count="2" manualBreakCount="2">
        <brk id="60" max="16383" man="1"/>
        <brk id="112" max="16383" man="1"/>
      </rowBreaks>
      <pageMargins left="0.25" right="0.25" top="0.75" bottom="0.75" header="0.3" footer="0.3"/>
      <pageSetup paperSize="9" scale="51" fitToHeight="0" orientation="landscape" r:id="rId1"/>
      <headerFooter>
        <oddHeader>&amp;C&amp;A</oddHeader>
        <oddFooter>&amp;L(c) bpw 2018 DB/Bs V 1.0 26.4.2018&amp;RSeite &amp;P von &amp;N</oddFooter>
      </headerFooter>
    </customSheetView>
    <customSheetView guid="{21660CE2-6727-47E6-8CB0-40B175E835CB}" showGridLines="0" fitToPage="1" hiddenColumns="1">
      <selection activeCell="J16" sqref="J16:K37"/>
      <rowBreaks count="2" manualBreakCount="2">
        <brk id="60" max="16383" man="1"/>
        <brk id="112" max="16383" man="1"/>
      </rowBreaks>
      <pageMargins left="0.25" right="0.25" top="0.75" bottom="0.75" header="0.3" footer="0.3"/>
      <pageSetup paperSize="9" scale="51" fitToHeight="0" orientation="landscape" r:id="rId2"/>
      <headerFooter>
        <oddHeader>&amp;C&amp;A</oddHeader>
        <oddFooter>&amp;L(c) bpw 2018 DB/Bs V 1.0 26.4.2018&amp;RSeite &amp;P von &amp;N</oddFooter>
      </headerFooter>
    </customSheetView>
  </customSheetViews>
  <mergeCells count="450">
    <mergeCell ref="T43:AE43"/>
    <mergeCell ref="T44:AE44"/>
    <mergeCell ref="AD32:AE33"/>
    <mergeCell ref="AB36:AC37"/>
    <mergeCell ref="AD36:AE37"/>
    <mergeCell ref="AB38:AC39"/>
    <mergeCell ref="AD38:AE39"/>
    <mergeCell ref="I9:P11"/>
    <mergeCell ref="AD22:AE23"/>
    <mergeCell ref="AB24:AC25"/>
    <mergeCell ref="AB26:AC27"/>
    <mergeCell ref="AD26:AE27"/>
    <mergeCell ref="AB28:AC29"/>
    <mergeCell ref="AD28:AE29"/>
    <mergeCell ref="AB30:AC31"/>
    <mergeCell ref="AD30:AE31"/>
    <mergeCell ref="R24:S25"/>
    <mergeCell ref="K28:K29"/>
    <mergeCell ref="K22:K23"/>
    <mergeCell ref="K24:K25"/>
    <mergeCell ref="N18:N19"/>
    <mergeCell ref="O18:O19"/>
    <mergeCell ref="P18:P19"/>
    <mergeCell ref="N24:N25"/>
    <mergeCell ref="O36:O37"/>
    <mergeCell ref="AF38:AF39"/>
    <mergeCell ref="AG38:AG39"/>
    <mergeCell ref="AB16:AC17"/>
    <mergeCell ref="AD16:AE17"/>
    <mergeCell ref="AB18:AC19"/>
    <mergeCell ref="K36:K37"/>
    <mergeCell ref="AI28:AI29"/>
    <mergeCell ref="AI30:AI31"/>
    <mergeCell ref="AI32:AI33"/>
    <mergeCell ref="AI36:AI37"/>
    <mergeCell ref="AI38:AI39"/>
    <mergeCell ref="AF16:AF17"/>
    <mergeCell ref="AG16:AG17"/>
    <mergeCell ref="AF18:AF19"/>
    <mergeCell ref="AG18:AG19"/>
    <mergeCell ref="AF20:AF21"/>
    <mergeCell ref="AG20:AG21"/>
    <mergeCell ref="AF22:AF23"/>
    <mergeCell ref="AG22:AG23"/>
    <mergeCell ref="AF24:AF25"/>
    <mergeCell ref="AG24:AG25"/>
    <mergeCell ref="AF26:AF27"/>
    <mergeCell ref="AG26:AG27"/>
    <mergeCell ref="AF28:AF29"/>
    <mergeCell ref="AH24:AH25"/>
    <mergeCell ref="AH22:AH23"/>
    <mergeCell ref="AF32:AF33"/>
    <mergeCell ref="AG32:AG33"/>
    <mergeCell ref="AF36:AF37"/>
    <mergeCell ref="AG36:AG37"/>
    <mergeCell ref="AG28:AG29"/>
    <mergeCell ref="AF30:AF31"/>
    <mergeCell ref="AG30:AG31"/>
    <mergeCell ref="AD24:AE25"/>
    <mergeCell ref="H106:H107"/>
    <mergeCell ref="K106:K107"/>
    <mergeCell ref="L106:N107"/>
    <mergeCell ref="A108:E108"/>
    <mergeCell ref="F108:G108"/>
    <mergeCell ref="P99:T99"/>
    <mergeCell ref="P100:T100"/>
    <mergeCell ref="F70:G70"/>
    <mergeCell ref="F71:G71"/>
    <mergeCell ref="F72:G72"/>
    <mergeCell ref="F73:G73"/>
    <mergeCell ref="F74:G74"/>
    <mergeCell ref="F75:G75"/>
    <mergeCell ref="AC61:AK61"/>
    <mergeCell ref="A49:C49"/>
    <mergeCell ref="D49:E49"/>
    <mergeCell ref="F49:G49"/>
    <mergeCell ref="AH38:AH39"/>
    <mergeCell ref="AH36:AH37"/>
    <mergeCell ref="AH32:AH33"/>
    <mergeCell ref="AH30:AH31"/>
    <mergeCell ref="AH28:AH29"/>
    <mergeCell ref="AH26:AH27"/>
    <mergeCell ref="AK36:AK37"/>
    <mergeCell ref="R13:S15"/>
    <mergeCell ref="A16:G17"/>
    <mergeCell ref="A38:G39"/>
    <mergeCell ref="A36:G37"/>
    <mergeCell ref="A32:G33"/>
    <mergeCell ref="A30:G31"/>
    <mergeCell ref="A28:G29"/>
    <mergeCell ref="A26:G27"/>
    <mergeCell ref="A24:G25"/>
    <mergeCell ref="A22:G23"/>
    <mergeCell ref="A20:G21"/>
    <mergeCell ref="A18:G19"/>
    <mergeCell ref="AK24:AK25"/>
    <mergeCell ref="AK18:AK19"/>
    <mergeCell ref="AK38:AK39"/>
    <mergeCell ref="AK32:AK33"/>
    <mergeCell ref="AK30:AK31"/>
    <mergeCell ref="U36:W37"/>
    <mergeCell ref="X36:X37"/>
    <mergeCell ref="AK16:AK17"/>
    <mergeCell ref="AI16:AI17"/>
    <mergeCell ref="I36:I37"/>
    <mergeCell ref="J36:J37"/>
    <mergeCell ref="AL28:AL29"/>
    <mergeCell ref="AL26:AL27"/>
    <mergeCell ref="AL24:AL25"/>
    <mergeCell ref="AL18:AL19"/>
    <mergeCell ref="AA18:AA19"/>
    <mergeCell ref="AA26:AA27"/>
    <mergeCell ref="Y24:Z25"/>
    <mergeCell ref="AA28:AA29"/>
    <mergeCell ref="U22:W23"/>
    <mergeCell ref="X22:X23"/>
    <mergeCell ref="AK28:AK29"/>
    <mergeCell ref="AK26:AK27"/>
    <mergeCell ref="AI18:AI19"/>
    <mergeCell ref="AI20:AI21"/>
    <mergeCell ref="AI22:AI23"/>
    <mergeCell ref="AI24:AI25"/>
    <mergeCell ref="AI26:AI27"/>
    <mergeCell ref="AB20:AC21"/>
    <mergeCell ref="AB22:AC23"/>
    <mergeCell ref="AH20:AH21"/>
    <mergeCell ref="AH18:AH19"/>
    <mergeCell ref="AK22:AK23"/>
    <mergeCell ref="AL22:AL23"/>
    <mergeCell ref="AK20:AK21"/>
    <mergeCell ref="L114:N114"/>
    <mergeCell ref="A110:E110"/>
    <mergeCell ref="F110:G110"/>
    <mergeCell ref="A103:H103"/>
    <mergeCell ref="L103:N103"/>
    <mergeCell ref="A111:E111"/>
    <mergeCell ref="F111:G111"/>
    <mergeCell ref="A112:E112"/>
    <mergeCell ref="F112:G112"/>
    <mergeCell ref="L102:N102"/>
    <mergeCell ref="A96:E96"/>
    <mergeCell ref="A97:E97"/>
    <mergeCell ref="A98:E98"/>
    <mergeCell ref="F96:G96"/>
    <mergeCell ref="F97:G97"/>
    <mergeCell ref="F98:G98"/>
    <mergeCell ref="A104:N104"/>
    <mergeCell ref="A105:N105"/>
    <mergeCell ref="A99:E99"/>
    <mergeCell ref="A100:E100"/>
    <mergeCell ref="A131:E131"/>
    <mergeCell ref="A132:E132"/>
    <mergeCell ref="A133:E133"/>
    <mergeCell ref="F131:G131"/>
    <mergeCell ref="F132:G132"/>
    <mergeCell ref="F133:G133"/>
    <mergeCell ref="A124:E124"/>
    <mergeCell ref="F124:G124"/>
    <mergeCell ref="A123:E123"/>
    <mergeCell ref="F119:G119"/>
    <mergeCell ref="F123:G123"/>
    <mergeCell ref="L129:N130"/>
    <mergeCell ref="K129:K130"/>
    <mergeCell ref="H129:H130"/>
    <mergeCell ref="F129:G130"/>
    <mergeCell ref="A129:E130"/>
    <mergeCell ref="L117:N118"/>
    <mergeCell ref="K117:K118"/>
    <mergeCell ref="H117:H118"/>
    <mergeCell ref="F117:G118"/>
    <mergeCell ref="A117:E118"/>
    <mergeCell ref="A57:AA57"/>
    <mergeCell ref="A58:AA58"/>
    <mergeCell ref="A68:E69"/>
    <mergeCell ref="K68:K69"/>
    <mergeCell ref="A80:N80"/>
    <mergeCell ref="L79:N79"/>
    <mergeCell ref="A76:E76"/>
    <mergeCell ref="F76:G76"/>
    <mergeCell ref="A77:E77"/>
    <mergeCell ref="F77:G77"/>
    <mergeCell ref="A78:E78"/>
    <mergeCell ref="F78:G78"/>
    <mergeCell ref="L78:N78"/>
    <mergeCell ref="L68:N69"/>
    <mergeCell ref="M77:N77"/>
    <mergeCell ref="M76:N76"/>
    <mergeCell ref="M75:N75"/>
    <mergeCell ref="M74:N74"/>
    <mergeCell ref="M73:N73"/>
    <mergeCell ref="M72:N72"/>
    <mergeCell ref="M71:N71"/>
    <mergeCell ref="M70:N70"/>
    <mergeCell ref="P70:Y72"/>
    <mergeCell ref="AA30:AA31"/>
    <mergeCell ref="R32:S33"/>
    <mergeCell ref="Y32:Z33"/>
    <mergeCell ref="U32:W33"/>
    <mergeCell ref="T41:AB41"/>
    <mergeCell ref="U30:W31"/>
    <mergeCell ref="X30:X31"/>
    <mergeCell ref="Y30:Z31"/>
    <mergeCell ref="R30:S31"/>
    <mergeCell ref="Y36:Z37"/>
    <mergeCell ref="AA36:AA37"/>
    <mergeCell ref="AB32:AC33"/>
    <mergeCell ref="R38:S39"/>
    <mergeCell ref="Y38:Z39"/>
    <mergeCell ref="U38:W39"/>
    <mergeCell ref="X38:X39"/>
    <mergeCell ref="X32:X33"/>
    <mergeCell ref="AA38:AA39"/>
    <mergeCell ref="AA32:AA33"/>
    <mergeCell ref="X34:X35"/>
    <mergeCell ref="Y34:Z35"/>
    <mergeCell ref="AA34:AA35"/>
    <mergeCell ref="AB34:AC35"/>
    <mergeCell ref="A1:K1"/>
    <mergeCell ref="L1:AA1"/>
    <mergeCell ref="A2:K2"/>
    <mergeCell ref="L2:AA2"/>
    <mergeCell ref="A4:A5"/>
    <mergeCell ref="B4:F5"/>
    <mergeCell ref="L4:AA6"/>
    <mergeCell ref="A6:A7"/>
    <mergeCell ref="A12:G15"/>
    <mergeCell ref="I12:K12"/>
    <mergeCell ref="N12:P12"/>
    <mergeCell ref="B6:C7"/>
    <mergeCell ref="D6:F7"/>
    <mergeCell ref="I13:I14"/>
    <mergeCell ref="P13:P14"/>
    <mergeCell ref="O13:O14"/>
    <mergeCell ref="N13:N14"/>
    <mergeCell ref="R28:S29"/>
    <mergeCell ref="P24:P25"/>
    <mergeCell ref="U24:W25"/>
    <mergeCell ref="Y18:Z19"/>
    <mergeCell ref="J38:J39"/>
    <mergeCell ref="J32:J33"/>
    <mergeCell ref="I38:I39"/>
    <mergeCell ref="I32:I33"/>
    <mergeCell ref="K32:K33"/>
    <mergeCell ref="N32:N33"/>
    <mergeCell ref="O32:O33"/>
    <mergeCell ref="P32:P33"/>
    <mergeCell ref="I30:I31"/>
    <mergeCell ref="J30:J31"/>
    <mergeCell ref="K30:K31"/>
    <mergeCell ref="I28:I29"/>
    <mergeCell ref="J28:J29"/>
    <mergeCell ref="R20:S21"/>
    <mergeCell ref="P26:P27"/>
    <mergeCell ref="K20:K21"/>
    <mergeCell ref="N36:N37"/>
    <mergeCell ref="P36:P37"/>
    <mergeCell ref="R36:S37"/>
    <mergeCell ref="U18:W19"/>
    <mergeCell ref="Q51:R51"/>
    <mergeCell ref="Y51:AA51"/>
    <mergeCell ref="D50:E50"/>
    <mergeCell ref="F51:G51"/>
    <mergeCell ref="A52:C53"/>
    <mergeCell ref="D52:E53"/>
    <mergeCell ref="F52:G53"/>
    <mergeCell ref="A50:C50"/>
    <mergeCell ref="K38:K39"/>
    <mergeCell ref="N38:N39"/>
    <mergeCell ref="O38:O39"/>
    <mergeCell ref="P38:P39"/>
    <mergeCell ref="U40:V40"/>
    <mergeCell ref="A47:C47"/>
    <mergeCell ref="D47:E47"/>
    <mergeCell ref="F47:G47"/>
    <mergeCell ref="E41:N45"/>
    <mergeCell ref="A48:C48"/>
    <mergeCell ref="D48:E48"/>
    <mergeCell ref="F48:G48"/>
    <mergeCell ref="A46:C46"/>
    <mergeCell ref="D46:E46"/>
    <mergeCell ref="F46:G46"/>
    <mergeCell ref="T42:AE42"/>
    <mergeCell ref="A137:H137"/>
    <mergeCell ref="L137:N137"/>
    <mergeCell ref="A56:X56"/>
    <mergeCell ref="A136:E136"/>
    <mergeCell ref="F136:G136"/>
    <mergeCell ref="A127:N127"/>
    <mergeCell ref="A128:N128"/>
    <mergeCell ref="A125:H125"/>
    <mergeCell ref="L125:N125"/>
    <mergeCell ref="A126:D126"/>
    <mergeCell ref="E126:F126"/>
    <mergeCell ref="A116:N116"/>
    <mergeCell ref="A89:E89"/>
    <mergeCell ref="F89:G89"/>
    <mergeCell ref="A90:H90"/>
    <mergeCell ref="F134:G134"/>
    <mergeCell ref="F135:G135"/>
    <mergeCell ref="L126:N126"/>
    <mergeCell ref="A81:N81"/>
    <mergeCell ref="L82:N83"/>
    <mergeCell ref="A84:E84"/>
    <mergeCell ref="A85:E85"/>
    <mergeCell ref="A86:E86"/>
    <mergeCell ref="A87:E87"/>
    <mergeCell ref="A134:E134"/>
    <mergeCell ref="A135:E135"/>
    <mergeCell ref="G126:H126"/>
    <mergeCell ref="A59:AA59"/>
    <mergeCell ref="A64:N64"/>
    <mergeCell ref="A66:N66"/>
    <mergeCell ref="A67:N67"/>
    <mergeCell ref="A60:W60"/>
    <mergeCell ref="L90:N90"/>
    <mergeCell ref="A91:D91"/>
    <mergeCell ref="E91:F91"/>
    <mergeCell ref="G91:H91"/>
    <mergeCell ref="L91:N91"/>
    <mergeCell ref="A94:E95"/>
    <mergeCell ref="A88:E88"/>
    <mergeCell ref="F84:G84"/>
    <mergeCell ref="F85:G85"/>
    <mergeCell ref="F86:G86"/>
    <mergeCell ref="F87:G87"/>
    <mergeCell ref="F88:G88"/>
    <mergeCell ref="H68:H69"/>
    <mergeCell ref="F68:G69"/>
    <mergeCell ref="A92:N92"/>
    <mergeCell ref="A93:N93"/>
    <mergeCell ref="L94:N95"/>
    <mergeCell ref="K94:K95"/>
    <mergeCell ref="H94:H95"/>
    <mergeCell ref="F94:G95"/>
    <mergeCell ref="A119:E119"/>
    <mergeCell ref="A120:E120"/>
    <mergeCell ref="A121:E121"/>
    <mergeCell ref="A122:E122"/>
    <mergeCell ref="F120:G120"/>
    <mergeCell ref="F121:G121"/>
    <mergeCell ref="F122:G122"/>
    <mergeCell ref="F99:G99"/>
    <mergeCell ref="F100:G100"/>
    <mergeCell ref="A101:E101"/>
    <mergeCell ref="F101:G101"/>
    <mergeCell ref="F102:G102"/>
    <mergeCell ref="A106:E107"/>
    <mergeCell ref="F106:G107"/>
    <mergeCell ref="A113:E113"/>
    <mergeCell ref="F113:G113"/>
    <mergeCell ref="A114:H114"/>
    <mergeCell ref="A109:E109"/>
    <mergeCell ref="F109:G109"/>
    <mergeCell ref="A102:E102"/>
    <mergeCell ref="K82:K83"/>
    <mergeCell ref="H82:H83"/>
    <mergeCell ref="F82:G83"/>
    <mergeCell ref="A82:E83"/>
    <mergeCell ref="A70:E70"/>
    <mergeCell ref="A71:E71"/>
    <mergeCell ref="A72:E72"/>
    <mergeCell ref="A73:E73"/>
    <mergeCell ref="A79:H79"/>
    <mergeCell ref="A74:E74"/>
    <mergeCell ref="A75:E75"/>
    <mergeCell ref="X18:X19"/>
    <mergeCell ref="K16:K17"/>
    <mergeCell ref="N26:N27"/>
    <mergeCell ref="I22:I23"/>
    <mergeCell ref="J22:J23"/>
    <mergeCell ref="N22:N23"/>
    <mergeCell ref="O22:O23"/>
    <mergeCell ref="O26:O27"/>
    <mergeCell ref="N20:N21"/>
    <mergeCell ref="O20:O21"/>
    <mergeCell ref="J24:J25"/>
    <mergeCell ref="J18:J19"/>
    <mergeCell ref="I24:I25"/>
    <mergeCell ref="I18:I19"/>
    <mergeCell ref="I26:I27"/>
    <mergeCell ref="J26:J27"/>
    <mergeCell ref="K18:K19"/>
    <mergeCell ref="K26:K27"/>
    <mergeCell ref="I20:I21"/>
    <mergeCell ref="J20:J21"/>
    <mergeCell ref="R26:S27"/>
    <mergeCell ref="O24:O25"/>
    <mergeCell ref="P30:P31"/>
    <mergeCell ref="P22:P23"/>
    <mergeCell ref="P16:P17"/>
    <mergeCell ref="O16:O17"/>
    <mergeCell ref="N16:N17"/>
    <mergeCell ref="J16:J17"/>
    <mergeCell ref="I16:I17"/>
    <mergeCell ref="AL20:AL21"/>
    <mergeCell ref="AB13:AC15"/>
    <mergeCell ref="U13:Z13"/>
    <mergeCell ref="Y15:Z15"/>
    <mergeCell ref="Y14:Z14"/>
    <mergeCell ref="U14:W14"/>
    <mergeCell ref="U15:W15"/>
    <mergeCell ref="R16:S17"/>
    <mergeCell ref="R18:S19"/>
    <mergeCell ref="Y16:Z17"/>
    <mergeCell ref="U16:W17"/>
    <mergeCell ref="X16:X17"/>
    <mergeCell ref="AL16:AL17"/>
    <mergeCell ref="AA16:AA17"/>
    <mergeCell ref="AD12:AE15"/>
    <mergeCell ref="AD18:AE19"/>
    <mergeCell ref="AD20:AE21"/>
    <mergeCell ref="A51:C51"/>
    <mergeCell ref="D51:E51"/>
    <mergeCell ref="AH16:AH17"/>
    <mergeCell ref="P20:P21"/>
    <mergeCell ref="U20:W21"/>
    <mergeCell ref="X20:X21"/>
    <mergeCell ref="Y20:Z21"/>
    <mergeCell ref="AA20:AA21"/>
    <mergeCell ref="N30:N31"/>
    <mergeCell ref="O30:O31"/>
    <mergeCell ref="Y22:Z23"/>
    <mergeCell ref="AA22:AA23"/>
    <mergeCell ref="N28:N29"/>
    <mergeCell ref="O28:O29"/>
    <mergeCell ref="AA24:AA25"/>
    <mergeCell ref="X24:X25"/>
    <mergeCell ref="U26:W27"/>
    <mergeCell ref="X26:X27"/>
    <mergeCell ref="Y26:Z27"/>
    <mergeCell ref="U28:W29"/>
    <mergeCell ref="X28:X29"/>
    <mergeCell ref="Y28:Z29"/>
    <mergeCell ref="R22:S23"/>
    <mergeCell ref="P28:P29"/>
    <mergeCell ref="AD34:AE35"/>
    <mergeCell ref="AF34:AF35"/>
    <mergeCell ref="AG34:AG35"/>
    <mergeCell ref="AH34:AH35"/>
    <mergeCell ref="AI34:AI35"/>
    <mergeCell ref="AK34:AK35"/>
    <mergeCell ref="A34:G35"/>
    <mergeCell ref="I34:I35"/>
    <mergeCell ref="J34:J35"/>
    <mergeCell ref="K34:K35"/>
    <mergeCell ref="N34:N35"/>
    <mergeCell ref="O34:O35"/>
    <mergeCell ref="P34:P35"/>
    <mergeCell ref="R34:S35"/>
    <mergeCell ref="U34:W35"/>
  </mergeCells>
  <conditionalFormatting sqref="AD38 AD36 AD32 AD30 AD28 AD26 AD24 AD22 AD20 AD18 AD16">
    <cfRule type="cellIs" dxfId="1" priority="4" operator="equal">
      <formula>$R$16</formula>
    </cfRule>
  </conditionalFormatting>
  <conditionalFormatting sqref="AD34">
    <cfRule type="cellIs" dxfId="0" priority="1" operator="equal">
      <formula>$R$16</formula>
    </cfRule>
  </conditionalFormatting>
  <hyperlinks>
    <hyperlink ref="AA60" r:id="rId3" display="siehe BMF-Übersicht Auslandsreisekosten 2016" xr:uid="{00000000-0004-0000-0000-000000000000}"/>
    <hyperlink ref="C61" r:id="rId4" xr:uid="{00000000-0004-0000-0000-000001000000}"/>
  </hyperlinks>
  <pageMargins left="0.25" right="0.25" top="0.75" bottom="0.75" header="0.3" footer="0.3"/>
  <pageSetup paperSize="9" scale="51" fitToHeight="0" orientation="landscape" r:id="rId5"/>
  <headerFooter>
    <oddHeader>&amp;C&amp;A</oddHeader>
    <oddFooter>&amp;L(c) bpw 2022 DB/Na V 1.0 20.01.2022
&amp;RSeite &amp;P von &amp;N</oddFooter>
  </headerFooter>
  <rowBreaks count="2" manualBreakCount="2">
    <brk id="62" max="16383" man="1"/>
    <brk id="114" max="16383" man="1"/>
  </rowBreaks>
  <ignoredErrors>
    <ignoredError sqref="X17:Z17 Y16:Z16 X37:Z39 X19:Z19 V16:W16 U17:W17 U36:W39 B10 B71:E71 A103:N107 A90:N95 K84 A80:N83 A79:L79 A78:J78 A77:H77 A76:H76 A75:H75 A74:H74 A73:H73 A72:E72 M70 M71 M77 M76 M75 M74 M73 M72 A85:K88 A89:K89 M84:N89 A98:K101 M96:N101 A114:N118 A108:E108 A110:K113 M108:N113 A125:N130 A119:K119 A120:K124 M119:N124 A137:N270 A131:K131 A132:K136 M131:N136 L78 A102:J102 L102:N102 X18 Z18 A97:E97 K97 U18:W19 X32:Z33 X36 Z36 X21:Z31 X20 Z20 U21:W33 V20:W20 G71:H71 K71 K72 G72:H72 J73:K73 G97:H97 G108:H108 A109:E109 G109:K109 J77:K77 J76:K76 J75:K75 J74:K74 T16" unlockedFormula="1"/>
  </ignoredErrors>
  <drawing r:id="rId6"/>
  <legacyDrawing r:id="rId7"/>
  <extLst>
    <ext xmlns:x14="http://schemas.microsoft.com/office/spreadsheetml/2009/9/main" uri="{CCE6A557-97BC-4b89-ADB6-D9C93CAAB3DF}">
      <x14:dataValidations xmlns:xm="http://schemas.microsoft.com/office/excel/2006/main" disablePrompts="1" xWindow="1167" yWindow="383" count="2">
        <x14:dataValidation type="list" allowBlank="1" showInputMessage="1" showErrorMessage="1" promptTitle="ACHTUNG!" prompt="Eingabe bitte nur über Dropdown Feld!" xr:uid="{00000000-0002-0000-0000-000000000000}">
          <x14:formula1>
            <xm:f>'VMA ab 1.1.22'!$A:$A</xm:f>
          </x14:formula1>
          <xm:sqref>R16:S39</xm:sqref>
        </x14:dataValidation>
        <x14:dataValidation type="list" allowBlank="1" showInputMessage="1" showErrorMessage="1" promptTitle="ACHTUNG!" prompt="Eingabe bitte nur über Dropdown Feld!" xr:uid="{00000000-0002-0000-0000-000001000000}">
          <x14:formula1>
            <xm:f>'Währungstabelle 2021'!$A$3:$A$35</xm:f>
          </x14:formula1>
          <xm:sqref>I70:I77 I84:I89 I96:I101 I108:I113 I131:I136 I119:I124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P37"/>
  <sheetViews>
    <sheetView tabSelected="1" workbookViewId="0">
      <selection activeCell="E23" sqref="E23"/>
    </sheetView>
  </sheetViews>
  <sheetFormatPr baseColWidth="10" defaultRowHeight="15" x14ac:dyDescent="0.25"/>
  <sheetData>
    <row r="1" spans="1:16" ht="15.75" thickBot="1" x14ac:dyDescent="0.3">
      <c r="A1" s="464" t="s">
        <v>59</v>
      </c>
      <c r="B1" s="464" t="s">
        <v>292</v>
      </c>
      <c r="C1" s="466" t="s">
        <v>364</v>
      </c>
      <c r="D1" s="467"/>
      <c r="E1" s="467"/>
      <c r="F1" s="467"/>
      <c r="G1" s="467"/>
      <c r="H1" s="467"/>
      <c r="I1" s="467"/>
      <c r="J1" s="467"/>
      <c r="K1" s="467"/>
      <c r="L1" s="467"/>
      <c r="M1" s="467"/>
      <c r="N1" s="468"/>
    </row>
    <row r="2" spans="1:16" ht="30" thickBot="1" x14ac:dyDescent="0.3">
      <c r="A2" s="465"/>
      <c r="B2" s="465"/>
      <c r="C2" s="183" t="s">
        <v>352</v>
      </c>
      <c r="D2" s="183" t="s">
        <v>353</v>
      </c>
      <c r="E2" s="183" t="s">
        <v>351</v>
      </c>
      <c r="F2" s="183" t="s">
        <v>354</v>
      </c>
      <c r="G2" s="183" t="s">
        <v>293</v>
      </c>
      <c r="H2" s="183" t="s">
        <v>355</v>
      </c>
      <c r="I2" s="183" t="s">
        <v>356</v>
      </c>
      <c r="J2" s="183" t="s">
        <v>357</v>
      </c>
      <c r="K2" s="183" t="s">
        <v>358</v>
      </c>
      <c r="L2" s="183" t="s">
        <v>359</v>
      </c>
      <c r="M2" s="183" t="s">
        <v>360</v>
      </c>
      <c r="N2" s="183" t="s">
        <v>361</v>
      </c>
      <c r="O2" s="148" t="s">
        <v>376</v>
      </c>
    </row>
    <row r="3" spans="1:16" s="116" customFormat="1" ht="15.75" thickBot="1" x14ac:dyDescent="0.3">
      <c r="A3" s="182" t="s">
        <v>338</v>
      </c>
      <c r="B3" s="153"/>
      <c r="C3" s="148">
        <v>1</v>
      </c>
      <c r="D3" s="148">
        <v>1</v>
      </c>
      <c r="E3" s="148">
        <v>1</v>
      </c>
      <c r="F3" s="148">
        <v>1</v>
      </c>
      <c r="G3" s="148">
        <v>1</v>
      </c>
      <c r="H3" s="148">
        <v>1</v>
      </c>
      <c r="I3" s="148">
        <v>1</v>
      </c>
      <c r="J3" s="148">
        <v>1</v>
      </c>
      <c r="K3" s="148">
        <v>1</v>
      </c>
      <c r="L3" s="148">
        <v>1</v>
      </c>
      <c r="M3" s="148">
        <v>1</v>
      </c>
      <c r="N3" s="148">
        <v>1</v>
      </c>
      <c r="O3" s="180">
        <v>1</v>
      </c>
    </row>
    <row r="4" spans="1:16" ht="15.75" thickBot="1" x14ac:dyDescent="0.3">
      <c r="A4" s="148" t="s">
        <v>212</v>
      </c>
      <c r="B4" s="148" t="s">
        <v>294</v>
      </c>
      <c r="C4" s="222">
        <v>1.5764</v>
      </c>
      <c r="D4" s="222">
        <v>1.5605</v>
      </c>
      <c r="E4" s="222">
        <v>1.5444</v>
      </c>
      <c r="F4" s="222">
        <v>1.5544</v>
      </c>
      <c r="G4" s="222">
        <v>1.5652999999999999</v>
      </c>
      <c r="H4" s="222">
        <v>1.5761000000000001</v>
      </c>
      <c r="I4" s="222">
        <v>1.5926</v>
      </c>
      <c r="J4" s="222">
        <v>1.6117999999999999</v>
      </c>
      <c r="K4" s="222">
        <v>1.6087</v>
      </c>
      <c r="L4" s="222">
        <v>1.5669</v>
      </c>
      <c r="M4" s="222">
        <v>1.5615000000000001</v>
      </c>
      <c r="N4" s="222">
        <v>1.5781000000000001</v>
      </c>
      <c r="O4" s="180">
        <f>AVERAGE(C4:N4)</f>
        <v>1.5747249999999999</v>
      </c>
    </row>
    <row r="5" spans="1:16" ht="15.75" thickBot="1" x14ac:dyDescent="0.3">
      <c r="A5" s="148" t="s">
        <v>217</v>
      </c>
      <c r="B5" s="148" t="s">
        <v>295</v>
      </c>
      <c r="C5" s="222">
        <v>6.5102000000000002</v>
      </c>
      <c r="D5" s="222">
        <v>6.5434000000000001</v>
      </c>
      <c r="E5" s="222">
        <v>6.7247000000000003</v>
      </c>
      <c r="F5" s="222">
        <v>6.6565000000000003</v>
      </c>
      <c r="G5" s="222">
        <v>6.4462000000000002</v>
      </c>
      <c r="H5" s="222">
        <v>6.0693000000000001</v>
      </c>
      <c r="I5" s="222">
        <v>6.093</v>
      </c>
      <c r="J5" s="222">
        <v>6.1883999999999997</v>
      </c>
      <c r="K5" s="222">
        <v>6.1966000000000001</v>
      </c>
      <c r="L5" s="222">
        <v>6.4203999999999999</v>
      </c>
      <c r="M5" s="222">
        <v>6.3433999999999999</v>
      </c>
      <c r="N5" s="222">
        <v>6.3841000000000001</v>
      </c>
      <c r="O5" s="180">
        <f t="shared" ref="O5:O35" si="0">AVERAGE(C5:N5)</f>
        <v>6.3813500000000012</v>
      </c>
      <c r="P5" s="116"/>
    </row>
    <row r="6" spans="1:16" ht="15.75" thickBot="1" x14ac:dyDescent="0.3">
      <c r="A6" s="148" t="s">
        <v>82</v>
      </c>
      <c r="B6" s="148" t="s">
        <v>296</v>
      </c>
      <c r="C6" s="222">
        <v>1.9558</v>
      </c>
      <c r="D6" s="222">
        <v>1.9558</v>
      </c>
      <c r="E6" s="222">
        <v>1.9558</v>
      </c>
      <c r="F6" s="222">
        <v>1.9558</v>
      </c>
      <c r="G6" s="222">
        <v>1.9558</v>
      </c>
      <c r="H6" s="222">
        <v>1.9558</v>
      </c>
      <c r="I6" s="222">
        <v>1.9558</v>
      </c>
      <c r="J6" s="222">
        <v>1.9558</v>
      </c>
      <c r="K6" s="222">
        <v>1.9558</v>
      </c>
      <c r="L6" s="222">
        <v>1.9558</v>
      </c>
      <c r="M6" s="222">
        <v>1.9558</v>
      </c>
      <c r="N6" s="222">
        <v>1.9558</v>
      </c>
      <c r="O6" s="180">
        <f t="shared" si="0"/>
        <v>1.9558</v>
      </c>
      <c r="P6" s="116"/>
    </row>
    <row r="7" spans="1:16" ht="15.75" thickBot="1" x14ac:dyDescent="0.3">
      <c r="A7" s="148" t="s">
        <v>297</v>
      </c>
      <c r="B7" s="148" t="s">
        <v>298</v>
      </c>
      <c r="C7" s="222">
        <v>7.8730000000000002</v>
      </c>
      <c r="D7" s="222">
        <v>7.8136000000000001</v>
      </c>
      <c r="E7" s="222">
        <v>7.7465000000000002</v>
      </c>
      <c r="F7" s="222">
        <v>7.8051000000000004</v>
      </c>
      <c r="G7" s="222">
        <v>7.8109000000000002</v>
      </c>
      <c r="H7" s="222">
        <v>7.7390999999999996</v>
      </c>
      <c r="I7" s="222">
        <v>7.6536</v>
      </c>
      <c r="J7" s="222">
        <v>7.6237000000000004</v>
      </c>
      <c r="K7" s="222">
        <v>7.6006999999999998</v>
      </c>
      <c r="L7" s="222">
        <v>7.45</v>
      </c>
      <c r="M7" s="222">
        <v>7.2927</v>
      </c>
      <c r="N7" s="222">
        <v>7.1993</v>
      </c>
      <c r="O7" s="180">
        <f t="shared" si="0"/>
        <v>7.6340166666666649</v>
      </c>
      <c r="P7" s="116"/>
    </row>
    <row r="8" spans="1:16" ht="15.75" thickBot="1" x14ac:dyDescent="0.3">
      <c r="A8" s="148" t="s">
        <v>17</v>
      </c>
      <c r="B8" s="148" t="s">
        <v>299</v>
      </c>
      <c r="C8" s="222">
        <v>7.4386999999999999</v>
      </c>
      <c r="D8" s="222">
        <v>7.4367000000000001</v>
      </c>
      <c r="E8" s="222">
        <v>7.4363000000000001</v>
      </c>
      <c r="F8" s="222">
        <v>7.4367000000000001</v>
      </c>
      <c r="G8" s="222">
        <v>7.4362000000000004</v>
      </c>
      <c r="H8" s="222">
        <v>7.4363999999999999</v>
      </c>
      <c r="I8" s="222">
        <v>7.4372999999999996</v>
      </c>
      <c r="J8" s="222">
        <v>7.4368999999999996</v>
      </c>
      <c r="K8" s="222">
        <v>7.4360999999999997</v>
      </c>
      <c r="L8" s="222">
        <v>7.4398</v>
      </c>
      <c r="M8" s="222">
        <v>7.4372999999999996</v>
      </c>
      <c r="N8" s="222">
        <v>7.4362000000000004</v>
      </c>
      <c r="O8" s="180">
        <f t="shared" si="0"/>
        <v>7.4370499999999993</v>
      </c>
      <c r="P8" s="116"/>
    </row>
    <row r="9" spans="1:16" s="116" customFormat="1" ht="20.25" thickBot="1" x14ac:dyDescent="0.3">
      <c r="A9" s="148" t="s">
        <v>300</v>
      </c>
      <c r="B9" s="148" t="s">
        <v>301</v>
      </c>
      <c r="C9" s="222">
        <v>0.89266999999999996</v>
      </c>
      <c r="D9" s="222">
        <v>0.87268000000000001</v>
      </c>
      <c r="E9" s="222">
        <v>0.85872999999999999</v>
      </c>
      <c r="F9" s="222">
        <v>0.86526999999999998</v>
      </c>
      <c r="G9" s="222">
        <v>0.86258000000000001</v>
      </c>
      <c r="H9" s="222">
        <v>0.85872000000000004</v>
      </c>
      <c r="I9" s="222">
        <v>0.85612999999999995</v>
      </c>
      <c r="J9" s="222">
        <v>0.85287000000000002</v>
      </c>
      <c r="K9" s="222">
        <v>0.85682999999999998</v>
      </c>
      <c r="L9" s="222">
        <v>0.84694000000000003</v>
      </c>
      <c r="M9" s="222">
        <v>0.84785999999999995</v>
      </c>
      <c r="N9" s="222">
        <v>0.84875</v>
      </c>
      <c r="O9" s="180">
        <f t="shared" si="0"/>
        <v>0.86000250000000023</v>
      </c>
    </row>
    <row r="10" spans="1:16" ht="15.75" thickBot="1" x14ac:dyDescent="0.3">
      <c r="A10" s="148" t="s">
        <v>302</v>
      </c>
      <c r="B10" s="148" t="s">
        <v>303</v>
      </c>
      <c r="C10" s="222">
        <v>9.4361999999999995</v>
      </c>
      <c r="D10" s="222">
        <v>9.3794000000000004</v>
      </c>
      <c r="E10" s="222">
        <v>9.24</v>
      </c>
      <c r="F10" s="222">
        <v>9.3064</v>
      </c>
      <c r="G10" s="222">
        <v>9.4316999999999993</v>
      </c>
      <c r="H10" s="222">
        <v>9.3506999999999998</v>
      </c>
      <c r="I10" s="222">
        <v>9.1861999999999995</v>
      </c>
      <c r="J10" s="222">
        <v>9.1632999999999996</v>
      </c>
      <c r="K10" s="222">
        <v>9.1583000000000006</v>
      </c>
      <c r="L10" s="222">
        <v>9.0257000000000005</v>
      </c>
      <c r="M10" s="222">
        <v>8.8922000000000008</v>
      </c>
      <c r="N10" s="222">
        <v>8.8155000000000001</v>
      </c>
      <c r="O10" s="180">
        <f t="shared" si="0"/>
        <v>9.1988000000000003</v>
      </c>
      <c r="P10" s="116"/>
    </row>
    <row r="11" spans="1:16" ht="15.75" thickBot="1" x14ac:dyDescent="0.3">
      <c r="A11" s="148" t="s">
        <v>232</v>
      </c>
      <c r="B11" s="148" t="s">
        <v>304</v>
      </c>
      <c r="C11" s="222">
        <v>88.993600000000001</v>
      </c>
      <c r="D11" s="222">
        <v>88.075599999999994</v>
      </c>
      <c r="E11" s="222">
        <v>86.655000000000001</v>
      </c>
      <c r="F11" s="222">
        <v>89.421000000000006</v>
      </c>
      <c r="G11" s="222">
        <v>88.917100000000005</v>
      </c>
      <c r="H11" s="222">
        <v>88.629800000000003</v>
      </c>
      <c r="I11" s="222">
        <v>88.113399999999999</v>
      </c>
      <c r="J11" s="222">
        <v>87.257300000000001</v>
      </c>
      <c r="K11" s="222">
        <v>86.632999999999996</v>
      </c>
      <c r="L11" s="222">
        <v>86.957099999999997</v>
      </c>
      <c r="M11" s="222">
        <v>85.003799999999998</v>
      </c>
      <c r="N11" s="222">
        <v>85.176199999999994</v>
      </c>
      <c r="O11" s="180">
        <f t="shared" si="0"/>
        <v>87.486074999999985</v>
      </c>
      <c r="P11" s="116"/>
    </row>
    <row r="12" spans="1:16" ht="15.75" thickBot="1" x14ac:dyDescent="0.3">
      <c r="A12" s="148" t="s">
        <v>105</v>
      </c>
      <c r="B12" s="148" t="s">
        <v>305</v>
      </c>
      <c r="C12" s="222">
        <v>17111.98</v>
      </c>
      <c r="D12" s="222">
        <v>17002.560000000001</v>
      </c>
      <c r="E12" s="222">
        <v>17135.25</v>
      </c>
      <c r="F12" s="222">
        <v>17414.37</v>
      </c>
      <c r="G12" s="222">
        <v>17393.13</v>
      </c>
      <c r="H12" s="222">
        <v>17295.86</v>
      </c>
      <c r="I12" s="222">
        <v>17148.3</v>
      </c>
      <c r="J12" s="222">
        <v>16926.939999999999</v>
      </c>
      <c r="K12" s="222">
        <v>16781.39</v>
      </c>
      <c r="L12" s="222">
        <v>16450.02</v>
      </c>
      <c r="M12" s="222">
        <v>16298.12</v>
      </c>
      <c r="N12" s="222">
        <v>16184.17</v>
      </c>
      <c r="O12" s="180">
        <f t="shared" si="0"/>
        <v>16928.507500000003</v>
      </c>
      <c r="P12" s="116"/>
    </row>
    <row r="13" spans="1:16" ht="15.75" thickBot="1" x14ac:dyDescent="0.3">
      <c r="A13" s="148" t="s">
        <v>108</v>
      </c>
      <c r="B13" s="148" t="s">
        <v>377</v>
      </c>
      <c r="C13" s="222">
        <v>156.47999999999999</v>
      </c>
      <c r="D13" s="222">
        <v>155.26</v>
      </c>
      <c r="E13" s="222">
        <v>151.51</v>
      </c>
      <c r="F13" s="222">
        <v>150.75</v>
      </c>
      <c r="G13" s="222">
        <v>149.66</v>
      </c>
      <c r="H13" s="222">
        <v>146.84</v>
      </c>
      <c r="I13" s="222">
        <v>147.1</v>
      </c>
      <c r="J13" s="222">
        <v>148.44999999999999</v>
      </c>
      <c r="K13" s="222">
        <v>150.96</v>
      </c>
      <c r="L13" s="222">
        <v>149.66</v>
      </c>
      <c r="M13" s="222">
        <v>149.16</v>
      </c>
      <c r="N13" s="222">
        <v>147.15</v>
      </c>
      <c r="O13" s="180">
        <f t="shared" si="0"/>
        <v>150.24833333333336</v>
      </c>
      <c r="P13" s="116"/>
    </row>
    <row r="14" spans="1:16" ht="15.75" thickBot="1" x14ac:dyDescent="0.3">
      <c r="A14" s="148" t="s">
        <v>109</v>
      </c>
      <c r="B14" s="148" t="s">
        <v>306</v>
      </c>
      <c r="C14" s="222">
        <v>3.9249000000000001</v>
      </c>
      <c r="D14" s="222">
        <v>3.9581</v>
      </c>
      <c r="E14" s="222">
        <v>3.9401999999999999</v>
      </c>
      <c r="F14" s="222">
        <v>3.9205000000000001</v>
      </c>
      <c r="G14" s="222">
        <v>3.9622999999999999</v>
      </c>
      <c r="H14" s="222">
        <v>3.9178999999999999</v>
      </c>
      <c r="I14" s="222">
        <v>3.8668</v>
      </c>
      <c r="J14" s="222">
        <v>3.7942</v>
      </c>
      <c r="K14" s="222">
        <v>3.7744</v>
      </c>
      <c r="L14" s="222">
        <v>3.7292000000000001</v>
      </c>
      <c r="M14" s="222">
        <v>3.5588000000000002</v>
      </c>
      <c r="N14" s="222">
        <v>3.5426000000000002</v>
      </c>
      <c r="O14" s="180">
        <f t="shared" si="0"/>
        <v>3.8241583333333331</v>
      </c>
      <c r="P14" s="116"/>
    </row>
    <row r="15" spans="1:16" ht="15.75" thickBot="1" x14ac:dyDescent="0.3">
      <c r="A15" s="148" t="s">
        <v>240</v>
      </c>
      <c r="B15" s="148" t="s">
        <v>307</v>
      </c>
      <c r="C15" s="222">
        <v>126.31</v>
      </c>
      <c r="D15" s="222">
        <v>127.49</v>
      </c>
      <c r="E15" s="222">
        <v>129.38</v>
      </c>
      <c r="F15" s="222">
        <v>130.49</v>
      </c>
      <c r="G15" s="222">
        <v>132.57</v>
      </c>
      <c r="H15" s="222">
        <v>132.63</v>
      </c>
      <c r="I15" s="222">
        <v>130.35</v>
      </c>
      <c r="J15" s="222">
        <v>129.28</v>
      </c>
      <c r="K15" s="222">
        <v>129.66</v>
      </c>
      <c r="L15" s="222">
        <v>131.21</v>
      </c>
      <c r="M15" s="222">
        <v>130.12</v>
      </c>
      <c r="N15" s="222">
        <v>128.80000000000001</v>
      </c>
      <c r="O15" s="180">
        <f t="shared" si="0"/>
        <v>129.85750000000002</v>
      </c>
      <c r="P15" s="116"/>
    </row>
    <row r="16" spans="1:16" ht="15.75" thickBot="1" x14ac:dyDescent="0.3">
      <c r="A16" s="148" t="s">
        <v>242</v>
      </c>
      <c r="B16" s="148" t="s">
        <v>308</v>
      </c>
      <c r="C16" s="222">
        <v>1.5494000000000001</v>
      </c>
      <c r="D16" s="222">
        <v>1.5354000000000001</v>
      </c>
      <c r="E16" s="222">
        <v>1.4970000000000001</v>
      </c>
      <c r="F16" s="222">
        <v>1.4975000000000001</v>
      </c>
      <c r="G16" s="222">
        <v>1.4732000000000001</v>
      </c>
      <c r="H16" s="222">
        <v>1.4713000000000001</v>
      </c>
      <c r="I16" s="222">
        <v>1.4805999999999999</v>
      </c>
      <c r="J16" s="222">
        <v>1.4826999999999999</v>
      </c>
      <c r="K16" s="222">
        <v>1.4910000000000001</v>
      </c>
      <c r="L16" s="222">
        <v>1.4436</v>
      </c>
      <c r="M16" s="222">
        <v>1.4339</v>
      </c>
      <c r="N16" s="222">
        <v>1.4462999999999999</v>
      </c>
      <c r="O16" s="180">
        <f t="shared" si="0"/>
        <v>1.4834916666666667</v>
      </c>
      <c r="P16" s="116"/>
    </row>
    <row r="17" spans="1:16" ht="20.25" thickBot="1" x14ac:dyDescent="0.3">
      <c r="A17" s="148" t="s">
        <v>249</v>
      </c>
      <c r="B17" s="148" t="s">
        <v>309</v>
      </c>
      <c r="C17" s="222">
        <v>1338.64</v>
      </c>
      <c r="D17" s="222">
        <v>1345.06</v>
      </c>
      <c r="E17" s="222">
        <v>1345.58</v>
      </c>
      <c r="F17" s="222">
        <v>1337.96</v>
      </c>
      <c r="G17" s="222">
        <v>1364.47</v>
      </c>
      <c r="H17" s="222">
        <v>1352.47</v>
      </c>
      <c r="I17" s="222">
        <v>1354.46</v>
      </c>
      <c r="J17" s="222">
        <v>1366.74</v>
      </c>
      <c r="K17" s="222">
        <v>1380.51</v>
      </c>
      <c r="L17" s="222">
        <v>1371.23</v>
      </c>
      <c r="M17" s="222">
        <v>1351.74</v>
      </c>
      <c r="N17" s="222">
        <v>1338.49</v>
      </c>
      <c r="O17" s="180">
        <f t="shared" si="0"/>
        <v>1353.9458333333332</v>
      </c>
      <c r="P17" s="116"/>
    </row>
    <row r="18" spans="1:16" ht="15.75" thickBot="1" x14ac:dyDescent="0.3">
      <c r="A18" s="148" t="s">
        <v>122</v>
      </c>
      <c r="B18" s="148" t="s">
        <v>310</v>
      </c>
      <c r="C18" s="222">
        <v>7.5652999999999997</v>
      </c>
      <c r="D18" s="222">
        <v>7.5728999999999997</v>
      </c>
      <c r="E18" s="222">
        <v>7.5782999999999996</v>
      </c>
      <c r="F18" s="222">
        <v>7.5678999999999998</v>
      </c>
      <c r="G18" s="222">
        <v>7.5225999999999997</v>
      </c>
      <c r="H18" s="222">
        <v>7.4980000000000002</v>
      </c>
      <c r="I18" s="222">
        <v>7.5026999999999999</v>
      </c>
      <c r="J18" s="222">
        <v>7.4960000000000004</v>
      </c>
      <c r="K18" s="222">
        <v>7.4923999999999999</v>
      </c>
      <c r="L18" s="222">
        <v>7.5134999999999996</v>
      </c>
      <c r="M18" s="222">
        <v>7.5194999999999999</v>
      </c>
      <c r="N18" s="222">
        <v>7.5201000000000002</v>
      </c>
      <c r="O18" s="180">
        <f t="shared" si="0"/>
        <v>7.5290999999999988</v>
      </c>
      <c r="P18" s="116"/>
    </row>
    <row r="19" spans="1:16" ht="15.75" thickBot="1" x14ac:dyDescent="0.3">
      <c r="A19" s="148" t="s">
        <v>135</v>
      </c>
      <c r="B19" s="148" t="s">
        <v>311</v>
      </c>
      <c r="C19" s="222">
        <v>4.9154</v>
      </c>
      <c r="D19" s="222">
        <v>4.8944000000000001</v>
      </c>
      <c r="E19" s="222">
        <v>4.8906999999999998</v>
      </c>
      <c r="F19" s="222">
        <v>4.9358000000000004</v>
      </c>
      <c r="G19" s="222">
        <v>5.0141999999999998</v>
      </c>
      <c r="H19" s="222">
        <v>4.9808000000000003</v>
      </c>
      <c r="I19" s="222">
        <v>4.968</v>
      </c>
      <c r="J19" s="222">
        <v>4.9660000000000002</v>
      </c>
      <c r="K19" s="222">
        <v>4.9054000000000002</v>
      </c>
      <c r="L19" s="222">
        <v>4.8307000000000002</v>
      </c>
      <c r="M19" s="222">
        <v>4.7694999999999999</v>
      </c>
      <c r="N19" s="222">
        <v>4.7599</v>
      </c>
      <c r="O19" s="180">
        <f t="shared" si="0"/>
        <v>4.902566666666667</v>
      </c>
      <c r="P19" s="116"/>
    </row>
    <row r="20" spans="1:16" ht="15.75" thickBot="1" x14ac:dyDescent="0.3">
      <c r="A20" s="148" t="s">
        <v>144</v>
      </c>
      <c r="B20" s="148" t="s">
        <v>312</v>
      </c>
      <c r="C20" s="222">
        <v>24.2483</v>
      </c>
      <c r="D20" s="222">
        <v>24.555700000000002</v>
      </c>
      <c r="E20" s="222">
        <v>24.745100000000001</v>
      </c>
      <c r="F20" s="222">
        <v>24.000499999999999</v>
      </c>
      <c r="G20" s="222">
        <v>24.2682</v>
      </c>
      <c r="H20" s="222">
        <v>24.1066</v>
      </c>
      <c r="I20" s="222">
        <v>23.610099999999999</v>
      </c>
      <c r="J20" s="222">
        <v>23.623699999999999</v>
      </c>
      <c r="K20" s="222">
        <v>23.567499999999999</v>
      </c>
      <c r="L20" s="222">
        <v>23.730799999999999</v>
      </c>
      <c r="M20" s="222">
        <v>23.811299999999999</v>
      </c>
      <c r="N20" s="222">
        <v>23.6159</v>
      </c>
      <c r="O20" s="180">
        <f t="shared" si="0"/>
        <v>23.990308333333331</v>
      </c>
      <c r="P20" s="116"/>
    </row>
    <row r="21" spans="1:16" ht="15.75" thickBot="1" x14ac:dyDescent="0.3">
      <c r="A21" s="148" t="s">
        <v>152</v>
      </c>
      <c r="B21" s="148" t="s">
        <v>313</v>
      </c>
      <c r="C21" s="222">
        <v>1.6923999999999999</v>
      </c>
      <c r="D21" s="222">
        <v>1.6701999999999999</v>
      </c>
      <c r="E21" s="222">
        <v>1.6686000000000001</v>
      </c>
      <c r="F21" s="222">
        <v>1.6788000000000001</v>
      </c>
      <c r="G21" s="222">
        <v>1.6817</v>
      </c>
      <c r="H21" s="222">
        <v>1.6943999999999999</v>
      </c>
      <c r="I21" s="222">
        <v>1.6933</v>
      </c>
      <c r="J21" s="222">
        <v>1.6872</v>
      </c>
      <c r="K21" s="222">
        <v>1.6676</v>
      </c>
      <c r="L21" s="222">
        <v>1.6452</v>
      </c>
      <c r="M21" s="222">
        <v>1.6261000000000001</v>
      </c>
      <c r="N21" s="222">
        <v>1.6649</v>
      </c>
      <c r="O21" s="180">
        <f t="shared" si="0"/>
        <v>1.6725333333333336</v>
      </c>
      <c r="P21" s="116"/>
    </row>
    <row r="22" spans="1:16" ht="15.75" thickBot="1" x14ac:dyDescent="0.3">
      <c r="A22" s="148" t="s">
        <v>157</v>
      </c>
      <c r="B22" s="148" t="s">
        <v>314</v>
      </c>
      <c r="C22" s="222">
        <v>10.366099999999999</v>
      </c>
      <c r="D22" s="222">
        <v>10.2791</v>
      </c>
      <c r="E22" s="222">
        <v>10.1469</v>
      </c>
      <c r="F22" s="222">
        <v>10.037599999999999</v>
      </c>
      <c r="G22" s="222">
        <v>10.0931</v>
      </c>
      <c r="H22" s="222">
        <v>10.144399999999999</v>
      </c>
      <c r="I22" s="222">
        <v>10.3767</v>
      </c>
      <c r="J22" s="222">
        <v>10.419499999999999</v>
      </c>
      <c r="K22" s="222">
        <v>10.1861</v>
      </c>
      <c r="L22" s="222">
        <v>9.8142999999999994</v>
      </c>
      <c r="M22" s="222">
        <v>9.9661000000000008</v>
      </c>
      <c r="N22" s="222">
        <v>10.130800000000001</v>
      </c>
      <c r="O22" s="180">
        <f t="shared" si="0"/>
        <v>10.163391666666664</v>
      </c>
      <c r="P22" s="116"/>
    </row>
    <row r="23" spans="1:16" ht="15.75" thickBot="1" x14ac:dyDescent="0.3">
      <c r="A23" s="148" t="s">
        <v>165</v>
      </c>
      <c r="B23" s="148" t="s">
        <v>315</v>
      </c>
      <c r="C23" s="222">
        <v>58.497999999999998</v>
      </c>
      <c r="D23" s="222">
        <v>58.401000000000003</v>
      </c>
      <c r="E23" s="222">
        <v>57.783000000000001</v>
      </c>
      <c r="F23" s="222">
        <v>58.067</v>
      </c>
      <c r="G23" s="222">
        <v>58.222000000000001</v>
      </c>
      <c r="H23" s="222">
        <v>58.04</v>
      </c>
      <c r="I23" s="222">
        <v>59.264000000000003</v>
      </c>
      <c r="J23" s="222">
        <v>59.088000000000001</v>
      </c>
      <c r="K23" s="222">
        <v>59.115000000000002</v>
      </c>
      <c r="L23" s="222">
        <v>58.835000000000001</v>
      </c>
      <c r="M23" s="222">
        <v>57.472999999999999</v>
      </c>
      <c r="N23" s="222">
        <v>56.917000000000002</v>
      </c>
      <c r="O23" s="180">
        <f t="shared" si="0"/>
        <v>58.308583333333338</v>
      </c>
      <c r="P23" s="116"/>
    </row>
    <row r="24" spans="1:16" ht="15.75" thickBot="1" x14ac:dyDescent="0.3">
      <c r="A24" s="148" t="s">
        <v>253</v>
      </c>
      <c r="B24" s="148" t="s">
        <v>316</v>
      </c>
      <c r="C24" s="222">
        <v>4.5332999999999997</v>
      </c>
      <c r="D24" s="222">
        <v>4.4968000000000004</v>
      </c>
      <c r="E24" s="222">
        <v>4.5991</v>
      </c>
      <c r="F24" s="222">
        <v>4.5614999999999997</v>
      </c>
      <c r="G24" s="222">
        <v>4.5281000000000002</v>
      </c>
      <c r="H24" s="222">
        <v>4.5004999999999997</v>
      </c>
      <c r="I24" s="222">
        <v>4.5616000000000003</v>
      </c>
      <c r="J24" s="222">
        <v>4.5686999999999998</v>
      </c>
      <c r="K24" s="222">
        <v>4.5681000000000003</v>
      </c>
      <c r="L24" s="222">
        <v>4.5909000000000004</v>
      </c>
      <c r="M24" s="222">
        <v>4.6462000000000003</v>
      </c>
      <c r="N24" s="222">
        <v>4.6136999999999997</v>
      </c>
      <c r="O24" s="180">
        <f t="shared" si="0"/>
        <v>4.5640416666666672</v>
      </c>
      <c r="P24" s="116"/>
    </row>
    <row r="25" spans="1:16" ht="15.75" thickBot="1" x14ac:dyDescent="0.3">
      <c r="A25" s="148" t="s">
        <v>258</v>
      </c>
      <c r="B25" s="148" t="s">
        <v>317</v>
      </c>
      <c r="C25" s="222">
        <v>4.8731999999999998</v>
      </c>
      <c r="D25" s="222">
        <v>4.875</v>
      </c>
      <c r="E25" s="222">
        <v>4.8883999999999999</v>
      </c>
      <c r="F25" s="222">
        <v>4.9230999999999998</v>
      </c>
      <c r="G25" s="222">
        <v>4.9249999999999998</v>
      </c>
      <c r="H25" s="222">
        <v>4.9238</v>
      </c>
      <c r="I25" s="222">
        <v>4.9255000000000004</v>
      </c>
      <c r="J25" s="222">
        <v>4.9231999999999996</v>
      </c>
      <c r="K25" s="222">
        <v>4.9470999999999998</v>
      </c>
      <c r="L25" s="222">
        <v>4.9480000000000004</v>
      </c>
      <c r="M25" s="222">
        <v>4.9493999999999998</v>
      </c>
      <c r="N25" s="222">
        <v>4.9492000000000003</v>
      </c>
      <c r="O25" s="180">
        <f t="shared" si="0"/>
        <v>4.9209083333333332</v>
      </c>
      <c r="P25" s="116"/>
    </row>
    <row r="26" spans="1:16" ht="15.75" thickBot="1" x14ac:dyDescent="0.3">
      <c r="A26" s="148" t="s">
        <v>318</v>
      </c>
      <c r="B26" s="148" t="s">
        <v>319</v>
      </c>
      <c r="C26" s="222">
        <v>90.569699999999997</v>
      </c>
      <c r="D26" s="222">
        <v>89.955399999999997</v>
      </c>
      <c r="E26" s="222">
        <v>88.632599999999996</v>
      </c>
      <c r="F26" s="222">
        <v>91.144599999999997</v>
      </c>
      <c r="G26" s="222">
        <v>89.873699999999999</v>
      </c>
      <c r="H26" s="222">
        <v>87.456100000000006</v>
      </c>
      <c r="I26" s="222">
        <v>87.397000000000006</v>
      </c>
      <c r="J26" s="222">
        <v>86.606700000000004</v>
      </c>
      <c r="K26" s="222">
        <v>85.774000000000001</v>
      </c>
      <c r="L26" s="222">
        <v>82.7727</v>
      </c>
      <c r="M26" s="222">
        <v>83.111099999999993</v>
      </c>
      <c r="N26" s="222">
        <v>83.491299999999995</v>
      </c>
      <c r="O26" s="180">
        <f t="shared" si="0"/>
        <v>87.232074999999995</v>
      </c>
      <c r="P26" s="116"/>
    </row>
    <row r="27" spans="1:16" ht="15.75" thickBot="1" x14ac:dyDescent="0.3">
      <c r="A27" s="148" t="s">
        <v>171</v>
      </c>
      <c r="B27" s="148" t="s">
        <v>320</v>
      </c>
      <c r="C27" s="222">
        <v>10.0952</v>
      </c>
      <c r="D27" s="222">
        <v>10.088699999999999</v>
      </c>
      <c r="E27" s="222">
        <v>10.1692</v>
      </c>
      <c r="F27" s="222">
        <v>10.162000000000001</v>
      </c>
      <c r="G27" s="222">
        <v>10.1471</v>
      </c>
      <c r="H27" s="222">
        <v>10.1172</v>
      </c>
      <c r="I27" s="222">
        <v>10.197900000000001</v>
      </c>
      <c r="J27" s="222">
        <v>10.2157</v>
      </c>
      <c r="K27" s="222">
        <v>10.170999999999999</v>
      </c>
      <c r="L27" s="222">
        <v>10.0557</v>
      </c>
      <c r="M27" s="222">
        <v>10.0459</v>
      </c>
      <c r="N27" s="222">
        <v>10.272600000000001</v>
      </c>
      <c r="O27" s="180">
        <f t="shared" si="0"/>
        <v>10.14485</v>
      </c>
      <c r="P27" s="116"/>
    </row>
    <row r="28" spans="1:16" ht="15.75" thickBot="1" x14ac:dyDescent="0.3">
      <c r="A28" s="148" t="s">
        <v>267</v>
      </c>
      <c r="B28" s="148" t="s">
        <v>321</v>
      </c>
      <c r="C28" s="222">
        <v>1.0793999999999999</v>
      </c>
      <c r="D28" s="222">
        <v>1.0858000000000001</v>
      </c>
      <c r="E28" s="222">
        <v>1.1065</v>
      </c>
      <c r="F28" s="222">
        <v>1.1031</v>
      </c>
      <c r="G28" s="222">
        <v>1.0968</v>
      </c>
      <c r="H28" s="222">
        <v>1.0940000000000001</v>
      </c>
      <c r="I28" s="222">
        <v>1.0855999999999999</v>
      </c>
      <c r="J28" s="222">
        <v>1.0762</v>
      </c>
      <c r="K28" s="222">
        <v>1.0857000000000001</v>
      </c>
      <c r="L28" s="222">
        <v>1.0708</v>
      </c>
      <c r="M28" s="222">
        <v>1.0522</v>
      </c>
      <c r="N28" s="222">
        <v>1.0407999999999999</v>
      </c>
      <c r="O28" s="180">
        <f t="shared" si="0"/>
        <v>1.0814083333333337</v>
      </c>
      <c r="P28" s="116"/>
    </row>
    <row r="29" spans="1:16" ht="15.75" thickBot="1" x14ac:dyDescent="0.3">
      <c r="A29" s="148" t="s">
        <v>176</v>
      </c>
      <c r="B29" s="148" t="s">
        <v>322</v>
      </c>
      <c r="C29" s="222">
        <v>1.6140000000000001</v>
      </c>
      <c r="D29" s="222">
        <v>1.6060000000000001</v>
      </c>
      <c r="E29" s="222">
        <v>1.5974999999999999</v>
      </c>
      <c r="F29" s="222">
        <v>1.5974999999999999</v>
      </c>
      <c r="G29" s="222">
        <v>1.6153</v>
      </c>
      <c r="H29" s="222">
        <v>1.6062000000000001</v>
      </c>
      <c r="I29" s="222">
        <v>1.6019000000000001</v>
      </c>
      <c r="J29" s="222">
        <v>1.5947</v>
      </c>
      <c r="K29" s="222">
        <v>1.5864</v>
      </c>
      <c r="L29" s="222">
        <v>1.5672999999999999</v>
      </c>
      <c r="M29" s="222">
        <v>1.5487</v>
      </c>
      <c r="N29" s="222">
        <v>1.5403</v>
      </c>
      <c r="O29" s="180">
        <f t="shared" si="0"/>
        <v>1.5896499999999998</v>
      </c>
      <c r="P29" s="116"/>
    </row>
    <row r="30" spans="1:16" ht="15.75" thickBot="1" x14ac:dyDescent="0.3">
      <c r="A30" s="148" t="s">
        <v>274</v>
      </c>
      <c r="B30" s="148" t="s">
        <v>323</v>
      </c>
      <c r="C30" s="222">
        <v>18.429500000000001</v>
      </c>
      <c r="D30" s="222">
        <v>17.8629</v>
      </c>
      <c r="E30" s="222">
        <v>17.828399999999998</v>
      </c>
      <c r="F30" s="222">
        <v>17.2486</v>
      </c>
      <c r="G30" s="222">
        <v>17.076599999999999</v>
      </c>
      <c r="H30" s="222">
        <v>16.754000000000001</v>
      </c>
      <c r="I30" s="222">
        <v>17.1648</v>
      </c>
      <c r="J30" s="222">
        <v>17.3827</v>
      </c>
      <c r="K30" s="222">
        <v>17.1373</v>
      </c>
      <c r="L30" s="222">
        <v>17.23</v>
      </c>
      <c r="M30" s="222">
        <v>17.705500000000001</v>
      </c>
      <c r="N30" s="222">
        <v>17.9331</v>
      </c>
      <c r="O30" s="180">
        <f t="shared" si="0"/>
        <v>17.47945</v>
      </c>
      <c r="P30" s="116"/>
    </row>
    <row r="31" spans="1:16" ht="15" customHeight="1" thickBot="1" x14ac:dyDescent="0.3">
      <c r="A31" s="148" t="s">
        <v>186</v>
      </c>
      <c r="B31" s="148" t="s">
        <v>324</v>
      </c>
      <c r="C31" s="222">
        <v>36.527999999999999</v>
      </c>
      <c r="D31" s="222">
        <v>36.307000000000002</v>
      </c>
      <c r="E31" s="222">
        <v>36.631999999999998</v>
      </c>
      <c r="F31" s="222">
        <v>37.551000000000002</v>
      </c>
      <c r="G31" s="222">
        <v>37.991999999999997</v>
      </c>
      <c r="H31" s="222">
        <v>37.872999999999998</v>
      </c>
      <c r="I31" s="222">
        <v>38.585999999999999</v>
      </c>
      <c r="J31" s="222">
        <v>38.956000000000003</v>
      </c>
      <c r="K31" s="222">
        <v>38.918999999999997</v>
      </c>
      <c r="L31" s="222">
        <v>38.813000000000002</v>
      </c>
      <c r="M31" s="222">
        <v>37.773000000000003</v>
      </c>
      <c r="N31" s="222">
        <v>37.930999999999997</v>
      </c>
      <c r="O31" s="180">
        <f t="shared" si="0"/>
        <v>37.821750000000002</v>
      </c>
      <c r="P31" s="116"/>
    </row>
    <row r="32" spans="1:16" ht="15.75" thickBot="1" x14ac:dyDescent="0.3">
      <c r="A32" s="148" t="s">
        <v>325</v>
      </c>
      <c r="B32" s="148" t="s">
        <v>326</v>
      </c>
      <c r="C32" s="222">
        <v>26.140999999999998</v>
      </c>
      <c r="D32" s="222">
        <v>25.876000000000001</v>
      </c>
      <c r="E32" s="222">
        <v>26.178000000000001</v>
      </c>
      <c r="F32" s="222">
        <v>25.923999999999999</v>
      </c>
      <c r="G32" s="222">
        <v>25.558</v>
      </c>
      <c r="H32" s="222">
        <v>25.454000000000001</v>
      </c>
      <c r="I32" s="222">
        <v>25.635999999999999</v>
      </c>
      <c r="J32" s="222">
        <v>25.47</v>
      </c>
      <c r="K32" s="222">
        <v>25.391999999999999</v>
      </c>
      <c r="L32" s="222">
        <v>25.495999999999999</v>
      </c>
      <c r="M32" s="222">
        <v>25.390999999999998</v>
      </c>
      <c r="N32" s="222">
        <v>25.245999999999999</v>
      </c>
      <c r="O32" s="180">
        <f t="shared" si="0"/>
        <v>25.646833333333333</v>
      </c>
      <c r="P32" s="116"/>
    </row>
    <row r="33" spans="1:16" ht="15.75" thickBot="1" x14ac:dyDescent="0.3">
      <c r="A33" s="148" t="s">
        <v>277</v>
      </c>
      <c r="B33" s="148" t="s">
        <v>327</v>
      </c>
      <c r="C33" s="222">
        <v>9.0059000000000005</v>
      </c>
      <c r="D33" s="222">
        <v>8.5785</v>
      </c>
      <c r="E33" s="222">
        <v>9.1301000000000005</v>
      </c>
      <c r="F33" s="222">
        <v>9.7935999999999996</v>
      </c>
      <c r="G33" s="222">
        <v>10.1852</v>
      </c>
      <c r="H33" s="222">
        <v>10.382300000000001</v>
      </c>
      <c r="I33" s="222">
        <v>10.1587</v>
      </c>
      <c r="J33" s="222">
        <v>9.9787999999999997</v>
      </c>
      <c r="K33" s="222">
        <v>10.069100000000001</v>
      </c>
      <c r="L33" s="222">
        <v>10.680899999999999</v>
      </c>
      <c r="M33" s="222">
        <v>12.2361</v>
      </c>
      <c r="N33" s="222">
        <v>15.404500000000001</v>
      </c>
      <c r="O33" s="180">
        <f t="shared" si="0"/>
        <v>10.466975</v>
      </c>
      <c r="P33" s="116"/>
    </row>
    <row r="34" spans="1:16" ht="15.75" thickBot="1" x14ac:dyDescent="0.3">
      <c r="A34" s="148" t="s">
        <v>195</v>
      </c>
      <c r="B34" s="148" t="s">
        <v>328</v>
      </c>
      <c r="C34" s="222">
        <v>359.19</v>
      </c>
      <c r="D34" s="222">
        <v>358.15</v>
      </c>
      <c r="E34" s="222">
        <v>365.61</v>
      </c>
      <c r="F34" s="222">
        <v>360.58</v>
      </c>
      <c r="G34" s="222">
        <v>353.65</v>
      </c>
      <c r="H34" s="222">
        <v>349.94</v>
      </c>
      <c r="I34" s="222">
        <v>357.26</v>
      </c>
      <c r="J34" s="222">
        <v>351.84</v>
      </c>
      <c r="K34" s="222">
        <v>352.51</v>
      </c>
      <c r="L34" s="222">
        <v>360.82</v>
      </c>
      <c r="M34" s="222">
        <v>364.5</v>
      </c>
      <c r="N34" s="222">
        <v>367.5</v>
      </c>
      <c r="O34" s="180">
        <f t="shared" si="0"/>
        <v>358.46250000000009</v>
      </c>
      <c r="P34" s="116"/>
    </row>
    <row r="35" spans="1:16" ht="15.75" thickBot="1" x14ac:dyDescent="0.3">
      <c r="A35" s="148" t="s">
        <v>329</v>
      </c>
      <c r="B35" s="148" t="s">
        <v>330</v>
      </c>
      <c r="C35" s="222">
        <v>1.2171000000000001</v>
      </c>
      <c r="D35" s="222">
        <v>1.2098</v>
      </c>
      <c r="E35" s="222">
        <v>1.1899</v>
      </c>
      <c r="F35" s="222">
        <v>1.1979</v>
      </c>
      <c r="G35" s="222">
        <v>1.2145999999999999</v>
      </c>
      <c r="H35" s="222">
        <v>1.2047000000000001</v>
      </c>
      <c r="I35" s="222">
        <v>1.1821999999999999</v>
      </c>
      <c r="J35" s="222">
        <v>1.1772</v>
      </c>
      <c r="K35" s="222">
        <v>1.177</v>
      </c>
      <c r="L35" s="222">
        <v>1.1600999999999999</v>
      </c>
      <c r="M35" s="222">
        <v>1.1414</v>
      </c>
      <c r="N35" s="222">
        <v>1.1304000000000001</v>
      </c>
      <c r="O35" s="180">
        <f t="shared" si="0"/>
        <v>1.1835249999999999</v>
      </c>
      <c r="P35" s="116"/>
    </row>
    <row r="37" spans="1:16" x14ac:dyDescent="0.25">
      <c r="A37" s="185" t="s">
        <v>362</v>
      </c>
    </row>
  </sheetData>
  <customSheetViews>
    <customSheetView guid="{6B0FB022-C28C-411A-B896-8AE290426665}">
      <selection activeCell="G25" sqref="F25:G26"/>
      <pageMargins left="0.7" right="0.7" top="0.78740157499999996" bottom="0.78740157499999996" header="0.3" footer="0.3"/>
      <pageSetup paperSize="9" orientation="portrait" verticalDpi="0" r:id="rId1"/>
    </customSheetView>
    <customSheetView guid="{21660CE2-6727-47E6-8CB0-40B175E835CB}">
      <selection activeCell="G25" sqref="F25:G26"/>
      <pageMargins left="0.7" right="0.7" top="0.78740157499999996" bottom="0.78740157499999996" header="0.3" footer="0.3"/>
      <pageSetup paperSize="9" orientation="portrait" verticalDpi="0" r:id="rId2"/>
    </customSheetView>
  </customSheetViews>
  <mergeCells count="3">
    <mergeCell ref="A1:A2"/>
    <mergeCell ref="B1:B2"/>
    <mergeCell ref="C1:N1"/>
  </mergeCells>
  <hyperlinks>
    <hyperlink ref="A37" r:id="rId3" xr:uid="{00000000-0004-0000-0200-000000000000}"/>
  </hyperlinks>
  <pageMargins left="0.7" right="0.7" top="0.78740157499999996" bottom="0.78740157499999996" header="0.3" footer="0.3"/>
  <pageSetup paperSize="9"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252"/>
  <sheetViews>
    <sheetView workbookViewId="0">
      <selection activeCell="A254" sqref="A254"/>
    </sheetView>
  </sheetViews>
  <sheetFormatPr baseColWidth="10" defaultRowHeight="15" x14ac:dyDescent="0.25"/>
  <cols>
    <col min="1" max="1" width="76.5703125" bestFit="1" customWidth="1"/>
  </cols>
  <sheetData>
    <row r="1" spans="1:4" ht="60.75" thickBot="1" x14ac:dyDescent="0.3">
      <c r="A1" s="117" t="s">
        <v>59</v>
      </c>
      <c r="B1" s="118" t="s">
        <v>60</v>
      </c>
      <c r="C1" s="118" t="s">
        <v>61</v>
      </c>
      <c r="D1" s="118" t="s">
        <v>62</v>
      </c>
    </row>
    <row r="2" spans="1:4" ht="15.75" thickBot="1" x14ac:dyDescent="0.3">
      <c r="A2" s="177" t="s">
        <v>338</v>
      </c>
      <c r="B2" s="143"/>
      <c r="C2" s="143"/>
      <c r="D2" s="143"/>
    </row>
    <row r="3" spans="1:4" ht="15.75" thickBot="1" x14ac:dyDescent="0.3">
      <c r="A3" s="177" t="s">
        <v>337</v>
      </c>
      <c r="B3" s="143">
        <f>'VMA 2022-BMF-Werte'!B6</f>
        <v>0</v>
      </c>
      <c r="C3" s="143">
        <f>'VMA 2022-BMF-Werte'!C6</f>
        <v>0</v>
      </c>
      <c r="D3" s="143">
        <f>'VMA 2022-BMF-Werte'!D6</f>
        <v>0</v>
      </c>
    </row>
    <row r="4" spans="1:4" ht="15.75" thickBot="1" x14ac:dyDescent="0.3">
      <c r="A4" s="144" t="s">
        <v>18</v>
      </c>
      <c r="B4" s="143">
        <f>'VMA 2022-BMF-Werte'!B7</f>
        <v>28</v>
      </c>
      <c r="C4" s="143">
        <f>'VMA 2022-BMF-Werte'!C7</f>
        <v>14</v>
      </c>
      <c r="D4" s="143">
        <f>'VMA 2022-BMF-Werte'!D7</f>
        <v>0</v>
      </c>
    </row>
    <row r="5" spans="1:4" ht="15.75" thickBot="1" x14ac:dyDescent="0.3">
      <c r="A5" s="144" t="s">
        <v>63</v>
      </c>
      <c r="B5" s="143">
        <f>'VMA 2022-BMF-Werte'!B8</f>
        <v>30</v>
      </c>
      <c r="C5" s="143">
        <f>'VMA 2022-BMF-Werte'!C8</f>
        <v>20</v>
      </c>
      <c r="D5" s="143">
        <f>'VMA 2022-BMF-Werte'!D8</f>
        <v>95</v>
      </c>
    </row>
    <row r="6" spans="1:4" ht="15.75" thickBot="1" x14ac:dyDescent="0.3">
      <c r="A6" s="144" t="s">
        <v>64</v>
      </c>
      <c r="B6" s="143">
        <f>'VMA 2022-BMF-Werte'!B9</f>
        <v>41</v>
      </c>
      <c r="C6" s="143">
        <f>'VMA 2022-BMF-Werte'!C9</f>
        <v>28</v>
      </c>
      <c r="D6" s="143">
        <f>'VMA 2022-BMF-Werte'!D9</f>
        <v>125</v>
      </c>
    </row>
    <row r="7" spans="1:4" ht="15.75" thickBot="1" x14ac:dyDescent="0.3">
      <c r="A7" s="144" t="s">
        <v>65</v>
      </c>
      <c r="B7" s="143">
        <f>'VMA 2022-BMF-Werte'!B10</f>
        <v>39</v>
      </c>
      <c r="C7" s="143">
        <f>'VMA 2022-BMF-Werte'!C10</f>
        <v>26</v>
      </c>
      <c r="D7" s="143">
        <f>'VMA 2022-BMF-Werte'!D10</f>
        <v>130</v>
      </c>
    </row>
    <row r="8" spans="1:4" ht="15.75" thickBot="1" x14ac:dyDescent="0.3">
      <c r="A8" s="144" t="s">
        <v>66</v>
      </c>
      <c r="B8" s="143">
        <f>'VMA 2022-BMF-Werte'!B11</f>
        <v>36</v>
      </c>
      <c r="C8" s="143">
        <f>'VMA 2022-BMF-Werte'!C11</f>
        <v>24</v>
      </c>
      <c r="D8" s="143">
        <f>'VMA 2022-BMF-Werte'!D11</f>
        <v>166</v>
      </c>
    </row>
    <row r="9" spans="1:4" ht="15.75" thickBot="1" x14ac:dyDescent="0.3">
      <c r="A9" s="144" t="s">
        <v>67</v>
      </c>
      <c r="B9" s="143">
        <f>'VMA 2022-BMF-Werte'!B12</f>
        <v>27</v>
      </c>
      <c r="C9" s="143">
        <f>'VMA 2022-BMF-Werte'!C12</f>
        <v>18</v>
      </c>
      <c r="D9" s="143">
        <f>'VMA 2022-BMF-Werte'!D12</f>
        <v>112</v>
      </c>
    </row>
    <row r="10" spans="1:4" ht="15.75" thickBot="1" x14ac:dyDescent="0.3">
      <c r="A10" s="144" t="s">
        <v>68</v>
      </c>
      <c r="B10" s="143">
        <f>'VMA 2022-BMF-Werte'!B13</f>
        <v>51</v>
      </c>
      <c r="C10" s="143">
        <f>'VMA 2022-BMF-Werte'!C13</f>
        <v>34</v>
      </c>
      <c r="D10" s="143">
        <f>'VMA 2022-BMF-Werte'!D13</f>
        <v>173</v>
      </c>
    </row>
    <row r="11" spans="1:4" ht="15.75" thickBot="1" x14ac:dyDescent="0.3">
      <c r="A11" s="144" t="s">
        <v>69</v>
      </c>
      <c r="B11" s="143">
        <f>'VMA 2022-BMF-Werte'!B14</f>
        <v>41</v>
      </c>
      <c r="C11" s="143">
        <f>'VMA 2022-BMF-Werte'!C14</f>
        <v>28</v>
      </c>
      <c r="D11" s="143">
        <f>'VMA 2022-BMF-Werte'!D14</f>
        <v>91</v>
      </c>
    </row>
    <row r="12" spans="1:4" ht="15.75" thickBot="1" x14ac:dyDescent="0.3">
      <c r="A12" s="144" t="s">
        <v>70</v>
      </c>
      <c r="B12" s="143">
        <f>'VMA 2022-BMF-Werte'!B15</f>
        <v>52</v>
      </c>
      <c r="C12" s="143">
        <f>'VMA 2022-BMF-Werte'!C15</f>
        <v>35</v>
      </c>
      <c r="D12" s="143">
        <f>'VMA 2022-BMF-Werte'!D15</f>
        <v>299</v>
      </c>
    </row>
    <row r="13" spans="1:4" ht="15.75" thickBot="1" x14ac:dyDescent="0.3">
      <c r="A13" s="144" t="s">
        <v>71</v>
      </c>
      <c r="B13" s="143">
        <f>'VMA 2022-BMF-Werte'!B16</f>
        <v>35</v>
      </c>
      <c r="C13" s="143">
        <f>'VMA 2022-BMF-Werte'!C16</f>
        <v>24</v>
      </c>
      <c r="D13" s="143">
        <f>'VMA 2022-BMF-Werte'!D16</f>
        <v>113</v>
      </c>
    </row>
    <row r="14" spans="1:4" ht="15.75" thickBot="1" x14ac:dyDescent="0.3">
      <c r="A14" s="144" t="s">
        <v>72</v>
      </c>
      <c r="B14" s="143">
        <f>'VMA 2022-BMF-Werte'!B17</f>
        <v>24</v>
      </c>
      <c r="C14" s="143">
        <f>'VMA 2022-BMF-Werte'!C17</f>
        <v>16</v>
      </c>
      <c r="D14" s="143">
        <f>'VMA 2022-BMF-Werte'!D17</f>
        <v>59</v>
      </c>
    </row>
    <row r="15" spans="1:4" ht="15.75" thickBot="1" x14ac:dyDescent="0.3">
      <c r="A15" s="144" t="s">
        <v>73</v>
      </c>
      <c r="B15" s="143">
        <f>'VMA 2022-BMF-Werte'!B18</f>
        <v>30</v>
      </c>
      <c r="C15" s="143">
        <f>'VMA 2022-BMF-Werte'!C18</f>
        <v>20</v>
      </c>
      <c r="D15" s="143">
        <f>'VMA 2022-BMF-Werte'!D18</f>
        <v>72</v>
      </c>
    </row>
    <row r="16" spans="1:4" ht="15.75" thickBot="1" x14ac:dyDescent="0.3">
      <c r="A16" s="144" t="s">
        <v>212</v>
      </c>
      <c r="B16" s="143"/>
      <c r="C16" s="143"/>
      <c r="D16" s="143"/>
    </row>
    <row r="17" spans="1:4" ht="15.75" thickBot="1" x14ac:dyDescent="0.3">
      <c r="A17" s="144" t="s">
        <v>213</v>
      </c>
      <c r="B17" s="143">
        <f>'VMA 2022-BMF-Werte'!B20</f>
        <v>51</v>
      </c>
      <c r="C17" s="143">
        <f>'VMA 2022-BMF-Werte'!C20</f>
        <v>34</v>
      </c>
      <c r="D17" s="143">
        <f>'VMA 2022-BMF-Werte'!D20</f>
        <v>158</v>
      </c>
    </row>
    <row r="18" spans="1:4" ht="15.75" thickBot="1" x14ac:dyDescent="0.3">
      <c r="A18" s="144" t="s">
        <v>214</v>
      </c>
      <c r="B18" s="143">
        <f>'VMA 2022-BMF-Werte'!B21</f>
        <v>68</v>
      </c>
      <c r="C18" s="143">
        <f>'VMA 2022-BMF-Werte'!C21</f>
        <v>45</v>
      </c>
      <c r="D18" s="143">
        <f>'VMA 2022-BMF-Werte'!D21</f>
        <v>184</v>
      </c>
    </row>
    <row r="19" spans="1:4" ht="15.75" thickBot="1" x14ac:dyDescent="0.3">
      <c r="A19" s="144" t="s">
        <v>215</v>
      </c>
      <c r="B19" s="143">
        <f>'VMA 2022-BMF-Werte'!B22</f>
        <v>51</v>
      </c>
      <c r="C19" s="143">
        <f>'VMA 2022-BMF-Werte'!C22</f>
        <v>34</v>
      </c>
      <c r="D19" s="143">
        <f>'VMA 2022-BMF-Werte'!D22</f>
        <v>158</v>
      </c>
    </row>
    <row r="20" spans="1:4" ht="15.75" thickBot="1" x14ac:dyDescent="0.3">
      <c r="A20" s="144" t="s">
        <v>74</v>
      </c>
      <c r="B20" s="143">
        <f>'VMA 2022-BMF-Werte'!B23</f>
        <v>45</v>
      </c>
      <c r="C20" s="143">
        <f>'VMA 2022-BMF-Werte'!C23</f>
        <v>30</v>
      </c>
      <c r="D20" s="143">
        <f>'VMA 2022-BMF-Werte'!D23</f>
        <v>180</v>
      </c>
    </row>
    <row r="21" spans="1:4" ht="15.75" thickBot="1" x14ac:dyDescent="0.3">
      <c r="A21" s="144" t="s">
        <v>75</v>
      </c>
      <c r="B21" s="143">
        <f>'VMA 2022-BMF-Werte'!B24</f>
        <v>50</v>
      </c>
      <c r="C21" s="143">
        <f>'VMA 2022-BMF-Werte'!C24</f>
        <v>33</v>
      </c>
      <c r="D21" s="143">
        <f>'VMA 2022-BMF-Werte'!D24</f>
        <v>165</v>
      </c>
    </row>
    <row r="22" spans="1:4" ht="15.75" thickBot="1" x14ac:dyDescent="0.3">
      <c r="A22" s="144" t="s">
        <v>76</v>
      </c>
      <c r="B22" s="143">
        <f>'VMA 2022-BMF-Werte'!B25</f>
        <v>52</v>
      </c>
      <c r="C22" s="143">
        <f>'VMA 2022-BMF-Werte'!C25</f>
        <v>35</v>
      </c>
      <c r="D22" s="143">
        <f>'VMA 2022-BMF-Werte'!D25</f>
        <v>165</v>
      </c>
    </row>
    <row r="23" spans="1:4" ht="15.75" thickBot="1" x14ac:dyDescent="0.3">
      <c r="A23" s="144" t="s">
        <v>77</v>
      </c>
      <c r="B23" s="143">
        <f>'VMA 2022-BMF-Werte'!B26</f>
        <v>42</v>
      </c>
      <c r="C23" s="143">
        <f>'VMA 2022-BMF-Werte'!C26</f>
        <v>28</v>
      </c>
      <c r="D23" s="143">
        <f>'VMA 2022-BMF-Werte'!D26</f>
        <v>135</v>
      </c>
    </row>
    <row r="24" spans="1:4" ht="15.75" thickBot="1" x14ac:dyDescent="0.3">
      <c r="A24" s="144" t="s">
        <v>78</v>
      </c>
      <c r="B24" s="143">
        <f>'VMA 2022-BMF-Werte'!B27</f>
        <v>52</v>
      </c>
      <c r="C24" s="143">
        <f>'VMA 2022-BMF-Werte'!C27</f>
        <v>35</v>
      </c>
      <c r="D24" s="143">
        <f>'VMA 2022-BMF-Werte'!D27</f>
        <v>115</v>
      </c>
    </row>
    <row r="25" spans="1:4" ht="15.75" thickBot="1" x14ac:dyDescent="0.3">
      <c r="A25" s="144" t="s">
        <v>79</v>
      </c>
      <c r="B25" s="143">
        <f>'VMA 2022-BMF-Werte'!B28</f>
        <v>30</v>
      </c>
      <c r="C25" s="143">
        <f>'VMA 2022-BMF-Werte'!C28</f>
        <v>20</v>
      </c>
      <c r="D25" s="143">
        <f>'VMA 2022-BMF-Werte'!D28</f>
        <v>93</v>
      </c>
    </row>
    <row r="26" spans="1:4" ht="15.75" thickBot="1" x14ac:dyDescent="0.3">
      <c r="A26" s="144" t="s">
        <v>216</v>
      </c>
      <c r="B26" s="143">
        <f>'VMA 2022-BMF-Werte'!B29</f>
        <v>23</v>
      </c>
      <c r="C26" s="143">
        <f>'VMA 2022-BMF-Werte'!C29</f>
        <v>16</v>
      </c>
      <c r="D26" s="143">
        <f>'VMA 2022-BMF-Werte'!D29</f>
        <v>75</v>
      </c>
    </row>
    <row r="27" spans="1:4" ht="15.75" thickBot="1" x14ac:dyDescent="0.3">
      <c r="A27" s="144" t="s">
        <v>80</v>
      </c>
      <c r="B27" s="143">
        <f>'VMA 2022-BMF-Werte'!B30</f>
        <v>46</v>
      </c>
      <c r="C27" s="143">
        <f>'VMA 2022-BMF-Werte'!C30</f>
        <v>31</v>
      </c>
      <c r="D27" s="143">
        <f>'VMA 2022-BMF-Werte'!D30</f>
        <v>176</v>
      </c>
    </row>
    <row r="28" spans="1:4" ht="15.75" thickBot="1" x14ac:dyDescent="0.3">
      <c r="A28" s="144" t="s">
        <v>217</v>
      </c>
      <c r="B28" s="143"/>
      <c r="C28" s="143"/>
      <c r="D28" s="143"/>
    </row>
    <row r="29" spans="1:4" ht="15.75" thickBot="1" x14ac:dyDescent="0.3">
      <c r="A29" s="144" t="s">
        <v>218</v>
      </c>
      <c r="B29" s="143">
        <f>'VMA 2022-BMF-Werte'!B32</f>
        <v>57</v>
      </c>
      <c r="C29" s="143">
        <f>'VMA 2022-BMF-Werte'!C32</f>
        <v>38</v>
      </c>
      <c r="D29" s="143">
        <f>'VMA 2022-BMF-Werte'!D32</f>
        <v>127</v>
      </c>
    </row>
    <row r="30" spans="1:4" ht="15.75" thickBot="1" x14ac:dyDescent="0.3">
      <c r="A30" s="144" t="s">
        <v>219</v>
      </c>
      <c r="B30" s="143">
        <f>'VMA 2022-BMF-Werte'!B33</f>
        <v>57</v>
      </c>
      <c r="C30" s="143">
        <f>'VMA 2022-BMF-Werte'!C33</f>
        <v>38</v>
      </c>
      <c r="D30" s="143">
        <f>'VMA 2022-BMF-Werte'!D33</f>
        <v>145</v>
      </c>
    </row>
    <row r="31" spans="1:4" ht="15.75" thickBot="1" x14ac:dyDescent="0.3">
      <c r="A31" s="144" t="s">
        <v>220</v>
      </c>
      <c r="B31" s="143">
        <f>'VMA 2022-BMF-Werte'!B34</f>
        <v>53</v>
      </c>
      <c r="C31" s="143">
        <f>'VMA 2022-BMF-Werte'!C34</f>
        <v>36</v>
      </c>
      <c r="D31" s="143">
        <f>'VMA 2022-BMF-Werte'!D34</f>
        <v>132</v>
      </c>
    </row>
    <row r="32" spans="1:4" ht="15.75" thickBot="1" x14ac:dyDescent="0.3">
      <c r="A32" s="144" t="s">
        <v>215</v>
      </c>
      <c r="B32" s="143">
        <f>'VMA 2022-BMF-Werte'!B35</f>
        <v>51</v>
      </c>
      <c r="C32" s="143">
        <f>'VMA 2022-BMF-Werte'!C35</f>
        <v>34</v>
      </c>
      <c r="D32" s="143">
        <f>'VMA 2022-BMF-Werte'!D35</f>
        <v>84</v>
      </c>
    </row>
    <row r="33" spans="1:4" ht="15.75" thickBot="1" x14ac:dyDescent="0.3">
      <c r="A33" s="144" t="s">
        <v>81</v>
      </c>
      <c r="B33" s="143">
        <f>'VMA 2022-BMF-Werte'!B36</f>
        <v>52</v>
      </c>
      <c r="C33" s="143">
        <f>'VMA 2022-BMF-Werte'!C36</f>
        <v>35</v>
      </c>
      <c r="D33" s="143">
        <f>'VMA 2022-BMF-Werte'!D36</f>
        <v>106</v>
      </c>
    </row>
    <row r="34" spans="1:4" ht="15.75" thickBot="1" x14ac:dyDescent="0.3">
      <c r="A34" s="144" t="s">
        <v>82</v>
      </c>
      <c r="B34" s="143">
        <f>'VMA 2022-BMF-Werte'!B37</f>
        <v>22</v>
      </c>
      <c r="C34" s="143">
        <f>'VMA 2022-BMF-Werte'!C37</f>
        <v>15</v>
      </c>
      <c r="D34" s="143">
        <f>'VMA 2022-BMF-Werte'!D37</f>
        <v>115</v>
      </c>
    </row>
    <row r="35" spans="1:4" ht="15.75" thickBot="1" x14ac:dyDescent="0.3">
      <c r="A35" s="144" t="s">
        <v>83</v>
      </c>
      <c r="B35" s="143">
        <f>'VMA 2022-BMF-Werte'!B38</f>
        <v>38</v>
      </c>
      <c r="C35" s="143">
        <f>'VMA 2022-BMF-Werte'!C38</f>
        <v>25</v>
      </c>
      <c r="D35" s="143">
        <f>'VMA 2022-BMF-Werte'!D38</f>
        <v>174</v>
      </c>
    </row>
    <row r="36" spans="1:4" ht="15.75" thickBot="1" x14ac:dyDescent="0.3">
      <c r="A36" s="144" t="s">
        <v>84</v>
      </c>
      <c r="B36" s="143">
        <f>'VMA 2022-BMF-Werte'!B39</f>
        <v>36</v>
      </c>
      <c r="C36" s="143">
        <f>'VMA 2022-BMF-Werte'!C39</f>
        <v>24</v>
      </c>
      <c r="D36" s="143">
        <f>'VMA 2022-BMF-Werte'!D39</f>
        <v>138</v>
      </c>
    </row>
    <row r="37" spans="1:4" ht="15.75" thickBot="1" x14ac:dyDescent="0.3">
      <c r="A37" s="144" t="s">
        <v>85</v>
      </c>
      <c r="B37" s="143">
        <f>'VMA 2022-BMF-Werte'!B40</f>
        <v>44</v>
      </c>
      <c r="C37" s="143">
        <f>'VMA 2022-BMF-Werte'!C40</f>
        <v>29</v>
      </c>
      <c r="D37" s="143">
        <f>'VMA 2022-BMF-Werte'!D40</f>
        <v>154</v>
      </c>
    </row>
    <row r="38" spans="1:4" ht="15.75" thickBot="1" x14ac:dyDescent="0.3">
      <c r="A38" s="144" t="s">
        <v>47</v>
      </c>
      <c r="B38" s="143"/>
      <c r="C38" s="143"/>
      <c r="D38" s="143"/>
    </row>
    <row r="39" spans="1:4" ht="15.75" thickBot="1" x14ac:dyDescent="0.3">
      <c r="A39" s="144" t="s">
        <v>221</v>
      </c>
      <c r="B39" s="143">
        <f>'VMA 2022-BMF-Werte'!B42</f>
        <v>41</v>
      </c>
      <c r="C39" s="143">
        <f>'VMA 2022-BMF-Werte'!C42</f>
        <v>28</v>
      </c>
      <c r="D39" s="143">
        <f>'VMA 2022-BMF-Werte'!D42</f>
        <v>131</v>
      </c>
    </row>
    <row r="40" spans="1:4" ht="15.75" thickBot="1" x14ac:dyDescent="0.3">
      <c r="A40" s="144" t="s">
        <v>222</v>
      </c>
      <c r="B40" s="143">
        <f>'VMA 2022-BMF-Werte'!B43</f>
        <v>74</v>
      </c>
      <c r="C40" s="143">
        <f>'VMA 2022-BMF-Werte'!C43</f>
        <v>49</v>
      </c>
      <c r="D40" s="143">
        <f>'VMA 2022-BMF-Werte'!D43</f>
        <v>145</v>
      </c>
    </row>
    <row r="41" spans="1:4" ht="15.75" thickBot="1" x14ac:dyDescent="0.3">
      <c r="A41" s="144" t="s">
        <v>223</v>
      </c>
      <c r="B41" s="143">
        <f>'VMA 2022-BMF-Werte'!B44</f>
        <v>36</v>
      </c>
      <c r="C41" s="143">
        <f>'VMA 2022-BMF-Werte'!C44</f>
        <v>24</v>
      </c>
      <c r="D41" s="143">
        <f>'VMA 2022-BMF-Werte'!D44</f>
        <v>150</v>
      </c>
    </row>
    <row r="42" spans="1:4" ht="15.75" thickBot="1" x14ac:dyDescent="0.3">
      <c r="A42" s="144" t="s">
        <v>224</v>
      </c>
      <c r="B42" s="143">
        <f>'VMA 2022-BMF-Werte'!B45</f>
        <v>30</v>
      </c>
      <c r="C42" s="143">
        <f>'VMA 2022-BMF-Werte'!C45</f>
        <v>20</v>
      </c>
      <c r="D42" s="143">
        <f>'VMA 2022-BMF-Werte'!D45</f>
        <v>185</v>
      </c>
    </row>
    <row r="43" spans="1:4" ht="15.75" thickBot="1" x14ac:dyDescent="0.3">
      <c r="A43" s="144" t="s">
        <v>225</v>
      </c>
      <c r="B43" s="143">
        <f>'VMA 2022-BMF-Werte'!B46</f>
        <v>58</v>
      </c>
      <c r="C43" s="143">
        <f>'VMA 2022-BMF-Werte'!C46</f>
        <v>39</v>
      </c>
      <c r="D43" s="143">
        <f>'VMA 2022-BMF-Werte'!D46</f>
        <v>217</v>
      </c>
    </row>
    <row r="44" spans="1:4" ht="15.75" thickBot="1" x14ac:dyDescent="0.3">
      <c r="A44" s="144" t="s">
        <v>215</v>
      </c>
      <c r="B44" s="143">
        <f>'VMA 2022-BMF-Werte'!B47</f>
        <v>48</v>
      </c>
      <c r="C44" s="143">
        <f>'VMA 2022-BMF-Werte'!C47</f>
        <v>32</v>
      </c>
      <c r="D44" s="143">
        <f>'VMA 2022-BMF-Werte'!D47</f>
        <v>112</v>
      </c>
    </row>
    <row r="45" spans="1:4" ht="15.75" thickBot="1" x14ac:dyDescent="0.3">
      <c r="A45" s="144" t="s">
        <v>86</v>
      </c>
      <c r="B45" s="143">
        <f>'VMA 2022-BMF-Werte'!B48</f>
        <v>47</v>
      </c>
      <c r="C45" s="143">
        <f>'VMA 2022-BMF-Werte'!C48</f>
        <v>32</v>
      </c>
      <c r="D45" s="143">
        <f>'VMA 2022-BMF-Werte'!D48</f>
        <v>93</v>
      </c>
    </row>
    <row r="46" spans="1:4" ht="15.75" thickBot="1" x14ac:dyDescent="0.3">
      <c r="A46" s="144" t="s">
        <v>87</v>
      </c>
      <c r="B46" s="143">
        <f>'VMA 2022-BMF-Werte'!B49</f>
        <v>59</v>
      </c>
      <c r="C46" s="143">
        <f>'VMA 2022-BMF-Werte'!C49</f>
        <v>40</v>
      </c>
      <c r="D46" s="143">
        <f>'VMA 2022-BMF-Werte'!D49</f>
        <v>166</v>
      </c>
    </row>
    <row r="47" spans="1:4" ht="15.75" thickBot="1" x14ac:dyDescent="0.3">
      <c r="A47" s="144" t="s">
        <v>17</v>
      </c>
      <c r="B47" s="143">
        <f>'VMA 2022-BMF-Werte'!B50</f>
        <v>58</v>
      </c>
      <c r="C47" s="143">
        <f>'VMA 2022-BMF-Werte'!C50</f>
        <v>39</v>
      </c>
      <c r="D47" s="143">
        <f>'VMA 2022-BMF-Werte'!D50</f>
        <v>143</v>
      </c>
    </row>
    <row r="48" spans="1:4" ht="15.75" thickBot="1" x14ac:dyDescent="0.3">
      <c r="A48" s="144" t="s">
        <v>88</v>
      </c>
      <c r="B48" s="143">
        <f>'VMA 2022-BMF-Werte'!B51</f>
        <v>45</v>
      </c>
      <c r="C48" s="143">
        <f>'VMA 2022-BMF-Werte'!C51</f>
        <v>30</v>
      </c>
      <c r="D48" s="143">
        <f>'VMA 2022-BMF-Werte'!D51</f>
        <v>147</v>
      </c>
    </row>
    <row r="49" spans="1:4" ht="15.75" thickBot="1" x14ac:dyDescent="0.3">
      <c r="A49" s="144" t="s">
        <v>89</v>
      </c>
      <c r="B49" s="143">
        <f>'VMA 2022-BMF-Werte'!B52</f>
        <v>65</v>
      </c>
      <c r="C49" s="143">
        <f>'VMA 2022-BMF-Werte'!C52</f>
        <v>44</v>
      </c>
      <c r="D49" s="143">
        <f>'VMA 2022-BMF-Werte'!D52</f>
        <v>305</v>
      </c>
    </row>
    <row r="50" spans="1:4" ht="15.75" thickBot="1" x14ac:dyDescent="0.3">
      <c r="A50" s="144" t="s">
        <v>90</v>
      </c>
      <c r="B50" s="143">
        <f>'VMA 2022-BMF-Werte'!B53</f>
        <v>44</v>
      </c>
      <c r="C50" s="143">
        <f>'VMA 2022-BMF-Werte'!C53</f>
        <v>29</v>
      </c>
      <c r="D50" s="143">
        <f>'VMA 2022-BMF-Werte'!D53</f>
        <v>97</v>
      </c>
    </row>
    <row r="51" spans="1:4" ht="15.75" thickBot="1" x14ac:dyDescent="0.3">
      <c r="A51" s="144" t="s">
        <v>91</v>
      </c>
      <c r="B51" s="143">
        <f>'VMA 2022-BMF-Werte'!B54</f>
        <v>44</v>
      </c>
      <c r="C51" s="143">
        <f>'VMA 2022-BMF-Werte'!C54</f>
        <v>29</v>
      </c>
      <c r="D51" s="143">
        <f>'VMA 2022-BMF-Werte'!D54</f>
        <v>119</v>
      </c>
    </row>
    <row r="52" spans="1:4" ht="15.75" thickBot="1" x14ac:dyDescent="0.3">
      <c r="A52" s="144" t="s">
        <v>92</v>
      </c>
      <c r="B52" s="143">
        <f>'VMA 2022-BMF-Werte'!B55</f>
        <v>50</v>
      </c>
      <c r="C52" s="143">
        <f>'VMA 2022-BMF-Werte'!C55</f>
        <v>33</v>
      </c>
      <c r="D52" s="143">
        <f>'VMA 2022-BMF-Werte'!D55</f>
        <v>91</v>
      </c>
    </row>
    <row r="53" spans="1:4" ht="15.75" thickBot="1" x14ac:dyDescent="0.3">
      <c r="A53" s="144" t="s">
        <v>93</v>
      </c>
      <c r="B53" s="143">
        <f>'VMA 2022-BMF-Werte'!B56</f>
        <v>29</v>
      </c>
      <c r="C53" s="143">
        <f>'VMA 2022-BMF-Werte'!C56</f>
        <v>20</v>
      </c>
      <c r="D53" s="143">
        <f>'VMA 2022-BMF-Werte'!D56</f>
        <v>85</v>
      </c>
    </row>
    <row r="54" spans="1:4" ht="15.75" thickBot="1" x14ac:dyDescent="0.3">
      <c r="A54" s="144" t="s">
        <v>94</v>
      </c>
      <c r="B54" s="143">
        <f>'VMA 2022-BMF-Werte'!B57</f>
        <v>34</v>
      </c>
      <c r="C54" s="143">
        <f>'VMA 2022-BMF-Werte'!C57</f>
        <v>23</v>
      </c>
      <c r="D54" s="143">
        <f>'VMA 2022-BMF-Werte'!D57</f>
        <v>69</v>
      </c>
    </row>
    <row r="55" spans="1:4" ht="15.75" thickBot="1" x14ac:dyDescent="0.3">
      <c r="A55" s="144" t="s">
        <v>95</v>
      </c>
      <c r="B55" s="143">
        <f>'VMA 2022-BMF-Werte'!B58</f>
        <v>50</v>
      </c>
      <c r="C55" s="143">
        <f>'VMA 2022-BMF-Werte'!C58</f>
        <v>33</v>
      </c>
      <c r="D55" s="143">
        <f>'VMA 2022-BMF-Werte'!D58</f>
        <v>136</v>
      </c>
    </row>
    <row r="56" spans="1:4" ht="15.75" thickBot="1" x14ac:dyDescent="0.3">
      <c r="A56" s="144" t="s">
        <v>226</v>
      </c>
      <c r="B56" s="143"/>
      <c r="C56" s="143"/>
      <c r="D56" s="143"/>
    </row>
    <row r="57" spans="1:4" ht="15.75" thickBot="1" x14ac:dyDescent="0.3">
      <c r="A57" s="144" t="s">
        <v>349</v>
      </c>
      <c r="B57" s="143">
        <f>'VMA 2022-BMF-Werte'!B60</f>
        <v>53</v>
      </c>
      <c r="C57" s="143">
        <f>'VMA 2022-BMF-Werte'!C60</f>
        <v>36</v>
      </c>
      <c r="D57" s="143">
        <f>'VMA 2022-BMF-Werte'!D60</f>
        <v>115</v>
      </c>
    </row>
    <row r="58" spans="1:4" ht="15.75" thickBot="1" x14ac:dyDescent="0.3">
      <c r="A58" s="144" t="s">
        <v>227</v>
      </c>
      <c r="B58" s="143">
        <f>'VMA 2022-BMF-Werte'!B61</f>
        <v>46</v>
      </c>
      <c r="C58" s="143">
        <f>'VMA 2022-BMF-Werte'!C61</f>
        <v>31</v>
      </c>
      <c r="D58" s="143">
        <f>'VMA 2022-BMF-Werte'!D61</f>
        <v>101</v>
      </c>
    </row>
    <row r="59" spans="1:4" ht="15.75" thickBot="1" x14ac:dyDescent="0.3">
      <c r="A59" s="144" t="s">
        <v>228</v>
      </c>
      <c r="B59" s="143">
        <f>'VMA 2022-BMF-Werte'!B62</f>
        <v>58</v>
      </c>
      <c r="C59" s="143">
        <f>'VMA 2022-BMF-Werte'!C62</f>
        <v>39</v>
      </c>
      <c r="D59" s="143">
        <f>'VMA 2022-BMF-Werte'!D62</f>
        <v>152</v>
      </c>
    </row>
    <row r="60" spans="1:4" ht="15.75" thickBot="1" x14ac:dyDescent="0.3">
      <c r="A60" s="144" t="s">
        <v>229</v>
      </c>
      <c r="B60" s="143">
        <f>'VMA 2022-BMF-Werte'!B63</f>
        <v>51</v>
      </c>
      <c r="C60" s="143">
        <f>'VMA 2022-BMF-Werte'!C63</f>
        <v>34</v>
      </c>
      <c r="D60" s="143">
        <f>'VMA 2022-BMF-Werte'!D63</f>
        <v>96</v>
      </c>
    </row>
    <row r="61" spans="1:4" ht="15.75" thickBot="1" x14ac:dyDescent="0.3">
      <c r="A61" s="144" t="s">
        <v>215</v>
      </c>
      <c r="B61" s="143">
        <f>'VMA 2022-BMF-Werte'!B64</f>
        <v>44</v>
      </c>
      <c r="C61" s="143">
        <f>'VMA 2022-BMF-Werte'!C64</f>
        <v>29</v>
      </c>
      <c r="D61" s="143">
        <f>'VMA 2022-BMF-Werte'!D64</f>
        <v>115</v>
      </c>
    </row>
    <row r="62" spans="1:4" ht="15.75" thickBot="1" x14ac:dyDescent="0.3">
      <c r="A62" s="144" t="s">
        <v>96</v>
      </c>
      <c r="B62" s="143">
        <f>'VMA 2022-BMF-Werte'!B65</f>
        <v>52</v>
      </c>
      <c r="C62" s="143">
        <f>'VMA 2022-BMF-Werte'!C65</f>
        <v>35</v>
      </c>
      <c r="D62" s="143">
        <f>'VMA 2022-BMF-Werte'!D65</f>
        <v>183</v>
      </c>
    </row>
    <row r="63" spans="1:4" ht="15.75" thickBot="1" x14ac:dyDescent="0.3">
      <c r="A63" s="144" t="s">
        <v>97</v>
      </c>
      <c r="B63" s="143">
        <f>'VMA 2022-BMF-Werte'!B66</f>
        <v>40</v>
      </c>
      <c r="C63" s="143">
        <f>'VMA 2022-BMF-Werte'!C66</f>
        <v>27</v>
      </c>
      <c r="D63" s="143">
        <f>'VMA 2022-BMF-Werte'!D66</f>
        <v>161</v>
      </c>
    </row>
    <row r="64" spans="1:4" ht="15.75" thickBot="1" x14ac:dyDescent="0.3">
      <c r="A64" s="144" t="s">
        <v>98</v>
      </c>
      <c r="B64" s="143">
        <f>'VMA 2022-BMF-Werte'!B67</f>
        <v>35</v>
      </c>
      <c r="C64" s="143">
        <f>'VMA 2022-BMF-Werte'!C67</f>
        <v>24</v>
      </c>
      <c r="D64" s="143">
        <f>'VMA 2022-BMF-Werte'!D67</f>
        <v>88</v>
      </c>
    </row>
    <row r="65" spans="1:4" ht="15.75" thickBot="1" x14ac:dyDescent="0.3">
      <c r="A65" s="144" t="s">
        <v>99</v>
      </c>
      <c r="B65" s="143">
        <f>'VMA 2022-BMF-Werte'!B68</f>
        <v>46</v>
      </c>
      <c r="C65" s="143">
        <f>'VMA 2022-BMF-Werte'!C68</f>
        <v>31</v>
      </c>
      <c r="D65" s="143">
        <f>'VMA 2022-BMF-Werte'!D68</f>
        <v>148</v>
      </c>
    </row>
    <row r="66" spans="1:4" ht="15.75" thickBot="1" x14ac:dyDescent="0.3">
      <c r="A66" s="144" t="s">
        <v>230</v>
      </c>
      <c r="B66" s="143"/>
      <c r="C66" s="143"/>
      <c r="D66" s="143"/>
    </row>
    <row r="67" spans="1:4" ht="15.75" thickBot="1" x14ac:dyDescent="0.3">
      <c r="A67" s="144" t="s">
        <v>231</v>
      </c>
      <c r="B67" s="143">
        <f>'VMA 2022-BMF-Werte'!B70</f>
        <v>46</v>
      </c>
      <c r="C67" s="143">
        <f>'VMA 2022-BMF-Werte'!C70</f>
        <v>31</v>
      </c>
      <c r="D67" s="143">
        <f>'VMA 2022-BMF-Werte'!D70</f>
        <v>132</v>
      </c>
    </row>
    <row r="68" spans="1:4" ht="15.75" thickBot="1" x14ac:dyDescent="0.3">
      <c r="A68" s="144" t="s">
        <v>215</v>
      </c>
      <c r="B68" s="143">
        <f>'VMA 2022-BMF-Werte'!B71</f>
        <v>36</v>
      </c>
      <c r="C68" s="143">
        <f>'VMA 2022-BMF-Werte'!C71</f>
        <v>24</v>
      </c>
      <c r="D68" s="143">
        <f>'VMA 2022-BMF-Werte'!D71</f>
        <v>135</v>
      </c>
    </row>
    <row r="69" spans="1:4" ht="15.75" thickBot="1" x14ac:dyDescent="0.3">
      <c r="A69" s="144" t="s">
        <v>100</v>
      </c>
      <c r="B69" s="143">
        <f>'VMA 2022-BMF-Werte'!B72</f>
        <v>34</v>
      </c>
      <c r="C69" s="143">
        <f>'VMA 2022-BMF-Werte'!C72</f>
        <v>23</v>
      </c>
      <c r="D69" s="143">
        <f>'VMA 2022-BMF-Werte'!D72</f>
        <v>90</v>
      </c>
    </row>
    <row r="70" spans="1:4" ht="15.75" thickBot="1" x14ac:dyDescent="0.3">
      <c r="A70" s="144" t="s">
        <v>101</v>
      </c>
      <c r="B70" s="143">
        <f>'VMA 2022-BMF-Werte'!B73</f>
        <v>46</v>
      </c>
      <c r="C70" s="143">
        <f>'VMA 2022-BMF-Werte'!C73</f>
        <v>31</v>
      </c>
      <c r="D70" s="143">
        <f>'VMA 2022-BMF-Werte'!D73</f>
        <v>118</v>
      </c>
    </row>
    <row r="71" spans="1:4" ht="15.75" thickBot="1" x14ac:dyDescent="0.3">
      <c r="A71" s="144" t="s">
        <v>102</v>
      </c>
      <c r="B71" s="143">
        <f>'VMA 2022-BMF-Werte'!B74</f>
        <v>24</v>
      </c>
      <c r="C71" s="143">
        <f>'VMA 2022-BMF-Werte'!C74</f>
        <v>16</v>
      </c>
      <c r="D71" s="143">
        <f>'VMA 2022-BMF-Werte'!D74</f>
        <v>86</v>
      </c>
    </row>
    <row r="72" spans="1:4" ht="15.75" thickBot="1" x14ac:dyDescent="0.3">
      <c r="A72" s="144" t="s">
        <v>103</v>
      </c>
      <c r="B72" s="143">
        <f>'VMA 2022-BMF-Werte'!B75</f>
        <v>58</v>
      </c>
      <c r="C72" s="143">
        <f>'VMA 2022-BMF-Werte'!C75</f>
        <v>39</v>
      </c>
      <c r="D72" s="143">
        <f>'VMA 2022-BMF-Werte'!D75</f>
        <v>130</v>
      </c>
    </row>
    <row r="73" spans="1:4" ht="15.75" thickBot="1" x14ac:dyDescent="0.3">
      <c r="A73" s="144" t="s">
        <v>104</v>
      </c>
      <c r="B73" s="143">
        <f>'VMA 2022-BMF-Werte'!B76</f>
        <v>48</v>
      </c>
      <c r="C73" s="143">
        <f>'VMA 2022-BMF-Werte'!C76</f>
        <v>32</v>
      </c>
      <c r="D73" s="143">
        <f>'VMA 2022-BMF-Werte'!D76</f>
        <v>101</v>
      </c>
    </row>
    <row r="74" spans="1:4" ht="15.75" thickBot="1" x14ac:dyDescent="0.3">
      <c r="A74" s="144" t="s">
        <v>232</v>
      </c>
      <c r="B74" s="143"/>
      <c r="C74" s="143"/>
      <c r="D74" s="143"/>
    </row>
    <row r="75" spans="1:4" ht="15.75" thickBot="1" x14ac:dyDescent="0.3">
      <c r="A75" s="146" t="s">
        <v>378</v>
      </c>
      <c r="B75" s="143">
        <f>'VMA 2022-BMF-Werte'!B78</f>
        <v>42</v>
      </c>
      <c r="C75" s="143">
        <f>'VMA 2022-BMF-Werte'!C78</f>
        <v>28</v>
      </c>
      <c r="D75" s="143">
        <f>'VMA 2022-BMF-Werte'!D78</f>
        <v>155</v>
      </c>
    </row>
    <row r="76" spans="1:4" ht="15.75" thickBot="1" x14ac:dyDescent="0.3">
      <c r="A76" s="144" t="s">
        <v>233</v>
      </c>
      <c r="B76" s="143">
        <f>'VMA 2022-BMF-Werte'!B79</f>
        <v>32</v>
      </c>
      <c r="C76" s="143">
        <f>'VMA 2022-BMF-Werte'!C79</f>
        <v>21</v>
      </c>
      <c r="D76" s="143">
        <f>'VMA 2022-BMF-Werte'!D79</f>
        <v>85</v>
      </c>
    </row>
    <row r="77" spans="1:4" ht="15.75" thickBot="1" x14ac:dyDescent="0.3">
      <c r="A77" s="144" t="s">
        <v>234</v>
      </c>
      <c r="B77" s="143">
        <f>'VMA 2022-BMF-Werte'!B80</f>
        <v>35</v>
      </c>
      <c r="C77" s="143">
        <f>'VMA 2022-BMF-Werte'!C80</f>
        <v>24</v>
      </c>
      <c r="D77" s="143">
        <f>'VMA 2022-BMF-Werte'!D80</f>
        <v>145</v>
      </c>
    </row>
    <row r="78" spans="1:4" ht="15.75" thickBot="1" x14ac:dyDescent="0.3">
      <c r="A78" s="144" t="s">
        <v>235</v>
      </c>
      <c r="B78" s="143">
        <f>'VMA 2022-BMF-Werte'!B81</f>
        <v>50</v>
      </c>
      <c r="C78" s="143">
        <f>'VMA 2022-BMF-Werte'!C81</f>
        <v>33</v>
      </c>
      <c r="D78" s="143">
        <f>'VMA 2022-BMF-Werte'!D81</f>
        <v>146</v>
      </c>
    </row>
    <row r="79" spans="1:4" ht="15.75" thickBot="1" x14ac:dyDescent="0.3">
      <c r="A79" s="144" t="s">
        <v>236</v>
      </c>
      <c r="B79" s="143">
        <f>'VMA 2022-BMF-Werte'!B82</f>
        <v>38</v>
      </c>
      <c r="C79" s="143">
        <f>'VMA 2022-BMF-Werte'!C82</f>
        <v>25</v>
      </c>
      <c r="D79" s="143">
        <f>'VMA 2022-BMF-Werte'!D82</f>
        <v>185</v>
      </c>
    </row>
    <row r="80" spans="1:4" ht="15.75" thickBot="1" x14ac:dyDescent="0.3">
      <c r="A80" s="144" t="s">
        <v>215</v>
      </c>
      <c r="B80" s="143">
        <f>'VMA 2022-BMF-Werte'!B83</f>
        <v>32</v>
      </c>
      <c r="C80" s="143">
        <f>'VMA 2022-BMF-Werte'!C83</f>
        <v>21</v>
      </c>
      <c r="D80" s="143">
        <f>'VMA 2022-BMF-Werte'!D83</f>
        <v>85</v>
      </c>
    </row>
    <row r="81" spans="1:4" ht="15.75" thickBot="1" x14ac:dyDescent="0.3">
      <c r="A81" s="144" t="s">
        <v>105</v>
      </c>
      <c r="B81" s="143">
        <f>'VMA 2022-BMF-Werte'!B84</f>
        <v>36</v>
      </c>
      <c r="C81" s="143">
        <f>'VMA 2022-BMF-Werte'!C84</f>
        <v>24</v>
      </c>
      <c r="D81" s="143">
        <f>'VMA 2022-BMF-Werte'!D84</f>
        <v>134</v>
      </c>
    </row>
    <row r="82" spans="1:4" ht="15.75" thickBot="1" x14ac:dyDescent="0.3">
      <c r="A82" s="144" t="s">
        <v>106</v>
      </c>
      <c r="B82" s="143">
        <f>'VMA 2022-BMF-Werte'!B85</f>
        <v>33</v>
      </c>
      <c r="C82" s="143">
        <f>'VMA 2022-BMF-Werte'!C85</f>
        <v>22</v>
      </c>
      <c r="D82" s="143">
        <f>'VMA 2022-BMF-Werte'!D85</f>
        <v>196</v>
      </c>
    </row>
    <row r="83" spans="1:4" ht="15.75" thickBot="1" x14ac:dyDescent="0.3">
      <c r="A83" s="144" t="s">
        <v>107</v>
      </c>
      <c r="B83" s="143">
        <f>'VMA 2022-BMF-Werte'!B86</f>
        <v>58</v>
      </c>
      <c r="C83" s="143">
        <f>'VMA 2022-BMF-Werte'!C86</f>
        <v>39</v>
      </c>
      <c r="D83" s="143">
        <f>'VMA 2022-BMF-Werte'!D86</f>
        <v>129</v>
      </c>
    </row>
    <row r="84" spans="1:4" ht="15.75" thickBot="1" x14ac:dyDescent="0.3">
      <c r="A84" s="144" t="s">
        <v>108</v>
      </c>
      <c r="B84" s="143">
        <f>'VMA 2022-BMF-Werte'!B87</f>
        <v>47</v>
      </c>
      <c r="C84" s="143">
        <f>'VMA 2022-BMF-Werte'!C87</f>
        <v>32</v>
      </c>
      <c r="D84" s="143">
        <f>'VMA 2022-BMF-Werte'!D87</f>
        <v>108</v>
      </c>
    </row>
    <row r="85" spans="1:4" ht="15.75" thickBot="1" x14ac:dyDescent="0.3">
      <c r="A85" s="144" t="s">
        <v>109</v>
      </c>
      <c r="B85" s="143">
        <f>'VMA 2022-BMF-Werte'!B88</f>
        <v>66</v>
      </c>
      <c r="C85" s="143">
        <f>'VMA 2022-BMF-Werte'!C88</f>
        <v>44</v>
      </c>
      <c r="D85" s="143">
        <f>'VMA 2022-BMF-Werte'!D88</f>
        <v>190</v>
      </c>
    </row>
    <row r="86" spans="1:4" ht="15.75" thickBot="1" x14ac:dyDescent="0.3">
      <c r="A86" s="144" t="s">
        <v>237</v>
      </c>
      <c r="B86" s="143"/>
      <c r="C86" s="143"/>
      <c r="D86" s="143"/>
    </row>
    <row r="87" spans="1:4" ht="15.75" thickBot="1" x14ac:dyDescent="0.3">
      <c r="A87" s="144" t="s">
        <v>238</v>
      </c>
      <c r="B87" s="143">
        <f>'VMA 2022-BMF-Werte'!B90</f>
        <v>45</v>
      </c>
      <c r="C87" s="143">
        <f>'VMA 2022-BMF-Werte'!C90</f>
        <v>30</v>
      </c>
      <c r="D87" s="143">
        <f>'VMA 2022-BMF-Werte'!D90</f>
        <v>158</v>
      </c>
    </row>
    <row r="88" spans="1:4" ht="15.75" thickBot="1" x14ac:dyDescent="0.3">
      <c r="A88" s="144" t="s">
        <v>239</v>
      </c>
      <c r="B88" s="143">
        <f>'VMA 2022-BMF-Werte'!B91</f>
        <v>40</v>
      </c>
      <c r="C88" s="143">
        <f>'VMA 2022-BMF-Werte'!C91</f>
        <v>27</v>
      </c>
      <c r="D88" s="143">
        <f>'VMA 2022-BMF-Werte'!D91</f>
        <v>135</v>
      </c>
    </row>
    <row r="89" spans="1:4" ht="15.75" thickBot="1" x14ac:dyDescent="0.3">
      <c r="A89" s="144" t="s">
        <v>215</v>
      </c>
      <c r="B89" s="143">
        <f>'VMA 2022-BMF-Werte'!B92</f>
        <v>40</v>
      </c>
      <c r="C89" s="143">
        <f>'VMA 2022-BMF-Werte'!C92</f>
        <v>27</v>
      </c>
      <c r="D89" s="143">
        <f>'VMA 2022-BMF-Werte'!D92</f>
        <v>135</v>
      </c>
    </row>
    <row r="90" spans="1:4" ht="15.75" thickBot="1" x14ac:dyDescent="0.3">
      <c r="A90" s="144" t="s">
        <v>110</v>
      </c>
      <c r="B90" s="143">
        <f>'VMA 2022-BMF-Werte'!B93</f>
        <v>57</v>
      </c>
      <c r="C90" s="143">
        <f>'VMA 2022-BMF-Werte'!C93</f>
        <v>38</v>
      </c>
      <c r="D90" s="143">
        <f>'VMA 2022-BMF-Werte'!D93</f>
        <v>138</v>
      </c>
    </row>
    <row r="91" spans="1:4" ht="15.75" thickBot="1" x14ac:dyDescent="0.3">
      <c r="A91" s="144" t="s">
        <v>240</v>
      </c>
      <c r="B91" s="143"/>
      <c r="C91" s="143"/>
      <c r="D91" s="143"/>
    </row>
    <row r="92" spans="1:4" ht="15.75" thickBot="1" x14ac:dyDescent="0.3">
      <c r="A92" s="144" t="s">
        <v>241</v>
      </c>
      <c r="B92" s="143">
        <f>'VMA 2022-BMF-Werte'!B95</f>
        <v>66</v>
      </c>
      <c r="C92" s="143">
        <f>'VMA 2022-BMF-Werte'!C95</f>
        <v>44</v>
      </c>
      <c r="D92" s="143">
        <f>'VMA 2022-BMF-Werte'!D95</f>
        <v>233</v>
      </c>
    </row>
    <row r="93" spans="1:4" ht="15.75" thickBot="1" x14ac:dyDescent="0.3">
      <c r="A93" s="144" t="s">
        <v>215</v>
      </c>
      <c r="B93" s="143">
        <f>'VMA 2022-BMF-Werte'!B96</f>
        <v>52</v>
      </c>
      <c r="C93" s="143">
        <f>'VMA 2022-BMF-Werte'!C96</f>
        <v>35</v>
      </c>
      <c r="D93" s="143">
        <f>'VMA 2022-BMF-Werte'!D96</f>
        <v>190</v>
      </c>
    </row>
    <row r="94" spans="1:4" ht="15.75" thickBot="1" x14ac:dyDescent="0.3">
      <c r="A94" s="144" t="s">
        <v>111</v>
      </c>
      <c r="B94" s="143">
        <f>'VMA 2022-BMF-Werte'!B97</f>
        <v>24</v>
      </c>
      <c r="C94" s="143">
        <f>'VMA 2022-BMF-Werte'!C97</f>
        <v>16</v>
      </c>
      <c r="D94" s="143">
        <f>'VMA 2022-BMF-Werte'!D97</f>
        <v>95</v>
      </c>
    </row>
    <row r="95" spans="1:4" ht="15.75" thickBot="1" x14ac:dyDescent="0.3">
      <c r="A95" s="144" t="s">
        <v>112</v>
      </c>
      <c r="B95" s="143">
        <f>'VMA 2022-BMF-Werte'!B98</f>
        <v>46</v>
      </c>
      <c r="C95" s="143">
        <f>'VMA 2022-BMF-Werte'!C98</f>
        <v>31</v>
      </c>
      <c r="D95" s="143">
        <f>'VMA 2022-BMF-Werte'!D98</f>
        <v>126</v>
      </c>
    </row>
    <row r="96" spans="1:4" ht="15.75" thickBot="1" x14ac:dyDescent="0.3">
      <c r="A96" s="144" t="s">
        <v>113</v>
      </c>
      <c r="B96" s="143">
        <f>'VMA 2022-BMF-Werte'!B99</f>
        <v>38</v>
      </c>
      <c r="C96" s="143">
        <f>'VMA 2022-BMF-Werte'!C99</f>
        <v>25</v>
      </c>
      <c r="D96" s="143">
        <f>'VMA 2022-BMF-Werte'!D99</f>
        <v>94</v>
      </c>
    </row>
    <row r="97" spans="1:4" ht="15.75" thickBot="1" x14ac:dyDescent="0.3">
      <c r="A97" s="144" t="s">
        <v>114</v>
      </c>
      <c r="B97" s="143">
        <f>'VMA 2022-BMF-Werte'!B100</f>
        <v>50</v>
      </c>
      <c r="C97" s="143">
        <f>'VMA 2022-BMF-Werte'!C100</f>
        <v>33</v>
      </c>
      <c r="D97" s="143">
        <f>'VMA 2022-BMF-Werte'!D100</f>
        <v>180</v>
      </c>
    </row>
    <row r="98" spans="1:4" ht="15.75" thickBot="1" x14ac:dyDescent="0.3">
      <c r="A98" s="144" t="s">
        <v>242</v>
      </c>
      <c r="B98" s="143"/>
      <c r="C98" s="143"/>
      <c r="D98" s="143"/>
    </row>
    <row r="99" spans="1:4" ht="15.75" thickBot="1" x14ac:dyDescent="0.3">
      <c r="A99" s="144" t="s">
        <v>243</v>
      </c>
      <c r="B99" s="143">
        <f>'VMA 2022-BMF-Werte'!B102</f>
        <v>47</v>
      </c>
      <c r="C99" s="143">
        <f>'VMA 2022-BMF-Werte'!C102</f>
        <v>32</v>
      </c>
      <c r="D99" s="143">
        <f>'VMA 2022-BMF-Werte'!D102</f>
        <v>142</v>
      </c>
    </row>
    <row r="100" spans="1:4" ht="15.75" thickBot="1" x14ac:dyDescent="0.3">
      <c r="A100" s="144" t="s">
        <v>244</v>
      </c>
      <c r="B100" s="143">
        <f>'VMA 2022-BMF-Werte'!B103</f>
        <v>51</v>
      </c>
      <c r="C100" s="143">
        <f>'VMA 2022-BMF-Werte'!C103</f>
        <v>34</v>
      </c>
      <c r="D100" s="143">
        <f>'VMA 2022-BMF-Werte'!D103</f>
        <v>161</v>
      </c>
    </row>
    <row r="101" spans="1:4" ht="15.75" thickBot="1" x14ac:dyDescent="0.3">
      <c r="A101" s="144" t="s">
        <v>245</v>
      </c>
      <c r="B101" s="143">
        <f>'VMA 2022-BMF-Werte'!B104</f>
        <v>50</v>
      </c>
      <c r="C101" s="143">
        <f>'VMA 2022-BMF-Werte'!C104</f>
        <v>33</v>
      </c>
      <c r="D101" s="143">
        <f>'VMA 2022-BMF-Werte'!D104</f>
        <v>140</v>
      </c>
    </row>
    <row r="102" spans="1:4" ht="15.75" thickBot="1" x14ac:dyDescent="0.3">
      <c r="A102" s="144" t="s">
        <v>215</v>
      </c>
      <c r="B102" s="143">
        <f>'VMA 2022-BMF-Werte'!B105</f>
        <v>47</v>
      </c>
      <c r="C102" s="143">
        <f>'VMA 2022-BMF-Werte'!C105</f>
        <v>32</v>
      </c>
      <c r="D102" s="143">
        <f>'VMA 2022-BMF-Werte'!D105</f>
        <v>134</v>
      </c>
    </row>
    <row r="103" spans="1:4" ht="15.75" thickBot="1" x14ac:dyDescent="0.3">
      <c r="A103" s="144" t="s">
        <v>115</v>
      </c>
      <c r="B103" s="143">
        <f>'VMA 2022-BMF-Werte'!B106</f>
        <v>30</v>
      </c>
      <c r="C103" s="143">
        <f>'VMA 2022-BMF-Werte'!C106</f>
        <v>20</v>
      </c>
      <c r="D103" s="143">
        <f>'VMA 2022-BMF-Werte'!D106</f>
        <v>105</v>
      </c>
    </row>
    <row r="104" spans="1:4" ht="15.75" thickBot="1" x14ac:dyDescent="0.3">
      <c r="A104" s="144" t="s">
        <v>116</v>
      </c>
      <c r="B104" s="143">
        <f>'VMA 2022-BMF-Werte'!B107</f>
        <v>45</v>
      </c>
      <c r="C104" s="143">
        <f>'VMA 2022-BMF-Werte'!C107</f>
        <v>30</v>
      </c>
      <c r="D104" s="143">
        <f>'VMA 2022-BMF-Werte'!D107</f>
        <v>111</v>
      </c>
    </row>
    <row r="105" spans="1:4" ht="15.75" thickBot="1" x14ac:dyDescent="0.3">
      <c r="A105" s="144" t="s">
        <v>117</v>
      </c>
      <c r="B105" s="143">
        <f>'VMA 2022-BMF-Werte'!B108</f>
        <v>56</v>
      </c>
      <c r="C105" s="143">
        <f>'VMA 2022-BMF-Werte'!C108</f>
        <v>37</v>
      </c>
      <c r="D105" s="143">
        <f>'VMA 2022-BMF-Werte'!D108</f>
        <v>149</v>
      </c>
    </row>
    <row r="106" spans="1:4" ht="15.75" thickBot="1" x14ac:dyDescent="0.3">
      <c r="A106" s="144" t="s">
        <v>118</v>
      </c>
      <c r="B106" s="143">
        <f>'VMA 2022-BMF-Werte'!B109</f>
        <v>51</v>
      </c>
      <c r="C106" s="143">
        <f>'VMA 2022-BMF-Werte'!C109</f>
        <v>34</v>
      </c>
      <c r="D106" s="143">
        <f>'VMA 2022-BMF-Werte'!D109</f>
        <v>219</v>
      </c>
    </row>
    <row r="107" spans="1:4" ht="15.75" thickBot="1" x14ac:dyDescent="0.3">
      <c r="A107" s="144" t="s">
        <v>119</v>
      </c>
      <c r="B107" s="143">
        <f>'VMA 2022-BMF-Werte'!B110</f>
        <v>27</v>
      </c>
      <c r="C107" s="143">
        <f>'VMA 2022-BMF-Werte'!C110</f>
        <v>18</v>
      </c>
      <c r="D107" s="143">
        <f>'VMA 2022-BMF-Werte'!D110</f>
        <v>74</v>
      </c>
    </row>
    <row r="108" spans="1:4" ht="15.75" thickBot="1" x14ac:dyDescent="0.3">
      <c r="A108" s="144" t="s">
        <v>120</v>
      </c>
      <c r="B108" s="143">
        <f>'VMA 2022-BMF-Werte'!B111</f>
        <v>46</v>
      </c>
      <c r="C108" s="143">
        <f>'VMA 2022-BMF-Werte'!C111</f>
        <v>31</v>
      </c>
      <c r="D108" s="143">
        <f>'VMA 2022-BMF-Werte'!D111</f>
        <v>115</v>
      </c>
    </row>
    <row r="109" spans="1:4" ht="15.75" thickBot="1" x14ac:dyDescent="0.3">
      <c r="A109" s="144" t="s">
        <v>246</v>
      </c>
      <c r="B109" s="143">
        <f>'VMA 2022-BMF-Werte'!B112</f>
        <v>62</v>
      </c>
      <c r="C109" s="143">
        <f>'VMA 2022-BMF-Werte'!C112</f>
        <v>41</v>
      </c>
      <c r="D109" s="143">
        <f>'VMA 2022-BMF-Werte'!D112</f>
        <v>215</v>
      </c>
    </row>
    <row r="110" spans="1:4" ht="15.75" thickBot="1" x14ac:dyDescent="0.3">
      <c r="A110" s="144" t="s">
        <v>247</v>
      </c>
      <c r="B110" s="143">
        <f>'VMA 2022-BMF-Werte'!B113</f>
        <v>70</v>
      </c>
      <c r="C110" s="143">
        <f>'VMA 2022-BMF-Werte'!C113</f>
        <v>47</v>
      </c>
      <c r="D110" s="143">
        <f>'VMA 2022-BMF-Werte'!D113</f>
        <v>190</v>
      </c>
    </row>
    <row r="111" spans="1:4" ht="15.75" thickBot="1" x14ac:dyDescent="0.3">
      <c r="A111" s="144" t="s">
        <v>248</v>
      </c>
      <c r="B111" s="143">
        <f>'VMA 2022-BMF-Werte'!B114</f>
        <v>28</v>
      </c>
      <c r="C111" s="143">
        <f>'VMA 2022-BMF-Werte'!C114</f>
        <v>19</v>
      </c>
      <c r="D111" s="143">
        <f>'VMA 2022-BMF-Werte'!D114</f>
        <v>92</v>
      </c>
    </row>
    <row r="112" spans="1:4" ht="15.75" thickBot="1" x14ac:dyDescent="0.3">
      <c r="A112" s="144" t="s">
        <v>249</v>
      </c>
      <c r="B112" s="143">
        <f>'VMA 2022-BMF-Werte'!B115</f>
        <v>48</v>
      </c>
      <c r="C112" s="143">
        <f>'VMA 2022-BMF-Werte'!C115</f>
        <v>32</v>
      </c>
      <c r="D112" s="143">
        <f>'VMA 2022-BMF-Werte'!D115</f>
        <v>108</v>
      </c>
    </row>
    <row r="113" spans="1:4" ht="15.75" thickBot="1" x14ac:dyDescent="0.3">
      <c r="A113" s="144" t="s">
        <v>121</v>
      </c>
      <c r="B113" s="143">
        <f>'VMA 2022-BMF-Werte'!B116</f>
        <v>23</v>
      </c>
      <c r="C113" s="143">
        <f>'VMA 2022-BMF-Werte'!C116</f>
        <v>16</v>
      </c>
      <c r="D113" s="143">
        <f>'VMA 2022-BMF-Werte'!D116</f>
        <v>57</v>
      </c>
    </row>
    <row r="114" spans="1:4" ht="15.75" thickBot="1" x14ac:dyDescent="0.3">
      <c r="A114" s="144" t="s">
        <v>122</v>
      </c>
      <c r="B114" s="143">
        <f>'VMA 2022-BMF-Werte'!B117</f>
        <v>35</v>
      </c>
      <c r="C114" s="143">
        <f>'VMA 2022-BMF-Werte'!C117</f>
        <v>24</v>
      </c>
      <c r="D114" s="143">
        <f>'VMA 2022-BMF-Werte'!D117</f>
        <v>107</v>
      </c>
    </row>
    <row r="115" spans="1:4" ht="15.75" thickBot="1" x14ac:dyDescent="0.3">
      <c r="A115" s="144" t="s">
        <v>123</v>
      </c>
      <c r="B115" s="143">
        <f>'VMA 2022-BMF-Werte'!B118</f>
        <v>46</v>
      </c>
      <c r="C115" s="143">
        <f>'VMA 2022-BMF-Werte'!C118</f>
        <v>31</v>
      </c>
      <c r="D115" s="143">
        <f>'VMA 2022-BMF-Werte'!D118</f>
        <v>228</v>
      </c>
    </row>
    <row r="116" spans="1:4" ht="15.75" thickBot="1" x14ac:dyDescent="0.3">
      <c r="A116" s="144" t="s">
        <v>124</v>
      </c>
      <c r="B116" s="143">
        <f>'VMA 2022-BMF-Werte'!B119</f>
        <v>56</v>
      </c>
      <c r="C116" s="143">
        <f>'VMA 2022-BMF-Werte'!C119</f>
        <v>37</v>
      </c>
      <c r="D116" s="143">
        <f>'VMA 2022-BMF-Werte'!D119</f>
        <v>241</v>
      </c>
    </row>
    <row r="117" spans="1:4" ht="15.75" thickBot="1" x14ac:dyDescent="0.3">
      <c r="A117" s="144" t="s">
        <v>125</v>
      </c>
      <c r="B117" s="143">
        <f>'VMA 2022-BMF-Werte'!B120</f>
        <v>33</v>
      </c>
      <c r="C117" s="143">
        <f>'VMA 2022-BMF-Werte'!C120</f>
        <v>22</v>
      </c>
      <c r="D117" s="143">
        <f>'VMA 2022-BMF-Werte'!D120</f>
        <v>96</v>
      </c>
    </row>
    <row r="118" spans="1:4" ht="15.75" thickBot="1" x14ac:dyDescent="0.3">
      <c r="A118" s="144" t="s">
        <v>126</v>
      </c>
      <c r="B118" s="143">
        <f>'VMA 2022-BMF-Werte'!B121</f>
        <v>24</v>
      </c>
      <c r="C118" s="143">
        <f>'VMA 2022-BMF-Werte'!C121</f>
        <v>16</v>
      </c>
      <c r="D118" s="143">
        <f>'VMA 2022-BMF-Werte'!D121</f>
        <v>103</v>
      </c>
    </row>
    <row r="119" spans="1:4" ht="15.75" thickBot="1" x14ac:dyDescent="0.3">
      <c r="A119" s="144" t="s">
        <v>127</v>
      </c>
      <c r="B119" s="143">
        <f>'VMA 2022-BMF-Werte'!B122</f>
        <v>35</v>
      </c>
      <c r="C119" s="143">
        <f>'VMA 2022-BMF-Werte'!C122</f>
        <v>24</v>
      </c>
      <c r="D119" s="143">
        <f>'VMA 2022-BMF-Werte'!D122</f>
        <v>76</v>
      </c>
    </row>
    <row r="120" spans="1:4" ht="15.75" thickBot="1" x14ac:dyDescent="0.3">
      <c r="A120" s="144" t="s">
        <v>128</v>
      </c>
      <c r="B120" s="143">
        <f>'VMA 2022-BMF-Werte'!B123</f>
        <v>59</v>
      </c>
      <c r="C120" s="143">
        <f>'VMA 2022-BMF-Werte'!C123</f>
        <v>40</v>
      </c>
      <c r="D120" s="143">
        <f>'VMA 2022-BMF-Werte'!D123</f>
        <v>123</v>
      </c>
    </row>
    <row r="121" spans="1:4" ht="15.75" thickBot="1" x14ac:dyDescent="0.3">
      <c r="A121" s="144" t="s">
        <v>129</v>
      </c>
      <c r="B121" s="143">
        <f>'VMA 2022-BMF-Werte'!B124</f>
        <v>63</v>
      </c>
      <c r="C121" s="143">
        <f>'VMA 2022-BMF-Werte'!C124</f>
        <v>42</v>
      </c>
      <c r="D121" s="143">
        <f>'VMA 2022-BMF-Werte'!D124</f>
        <v>135</v>
      </c>
    </row>
    <row r="122" spans="1:4" ht="15.75" thickBot="1" x14ac:dyDescent="0.3">
      <c r="A122" s="144" t="s">
        <v>130</v>
      </c>
      <c r="B122" s="143">
        <f>'VMA 2022-BMF-Werte'!B125</f>
        <v>56</v>
      </c>
      <c r="C122" s="143">
        <f>'VMA 2022-BMF-Werte'!C125</f>
        <v>37</v>
      </c>
      <c r="D122" s="143">
        <f>'VMA 2022-BMF-Werte'!D125</f>
        <v>190</v>
      </c>
    </row>
    <row r="123" spans="1:4" ht="15.75" thickBot="1" x14ac:dyDescent="0.3">
      <c r="A123" s="144" t="s">
        <v>131</v>
      </c>
      <c r="B123" s="143">
        <f>'VMA 2022-BMF-Werte'!B126</f>
        <v>26</v>
      </c>
      <c r="C123" s="143">
        <f>'VMA 2022-BMF-Werte'!C126</f>
        <v>17</v>
      </c>
      <c r="D123" s="143">
        <f>'VMA 2022-BMF-Werte'!D126</f>
        <v>109</v>
      </c>
    </row>
    <row r="124" spans="1:4" ht="15.75" thickBot="1" x14ac:dyDescent="0.3">
      <c r="A124" s="144" t="s">
        <v>132</v>
      </c>
      <c r="B124" s="143">
        <f>'VMA 2022-BMF-Werte'!B127</f>
        <v>47</v>
      </c>
      <c r="C124" s="143">
        <f>'VMA 2022-BMF-Werte'!C127</f>
        <v>32</v>
      </c>
      <c r="D124" s="143">
        <f>'VMA 2022-BMF-Werte'!D127</f>
        <v>130</v>
      </c>
    </row>
    <row r="125" spans="1:4" ht="15.75" thickBot="1" x14ac:dyDescent="0.3">
      <c r="A125" s="144" t="s">
        <v>133</v>
      </c>
      <c r="B125" s="143">
        <f>'VMA 2022-BMF-Werte'!B128</f>
        <v>34</v>
      </c>
      <c r="C125" s="143">
        <f>'VMA 2022-BMF-Werte'!C128</f>
        <v>23</v>
      </c>
      <c r="D125" s="143">
        <f>'VMA 2022-BMF-Werte'!D128</f>
        <v>87</v>
      </c>
    </row>
    <row r="126" spans="1:4" ht="15.75" thickBot="1" x14ac:dyDescent="0.3">
      <c r="A126" s="144" t="s">
        <v>134</v>
      </c>
      <c r="B126" s="143">
        <f>'VMA 2022-BMF-Werte'!B129</f>
        <v>47</v>
      </c>
      <c r="C126" s="143">
        <f>'VMA 2022-BMF-Werte'!C129</f>
        <v>32</v>
      </c>
      <c r="D126" s="143">
        <f>'VMA 2022-BMF-Werte'!D129</f>
        <v>123</v>
      </c>
    </row>
    <row r="127" spans="1:4" ht="15.75" thickBot="1" x14ac:dyDescent="0.3">
      <c r="A127" s="144" t="s">
        <v>135</v>
      </c>
      <c r="B127" s="143">
        <f>'VMA 2022-BMF-Werte'!B130</f>
        <v>34</v>
      </c>
      <c r="C127" s="143">
        <f>'VMA 2022-BMF-Werte'!C130</f>
        <v>23</v>
      </c>
      <c r="D127" s="143">
        <f>'VMA 2022-BMF-Werte'!D130</f>
        <v>88</v>
      </c>
    </row>
    <row r="128" spans="1:4" ht="15.75" thickBot="1" x14ac:dyDescent="0.3">
      <c r="A128" s="144" t="s">
        <v>136</v>
      </c>
      <c r="B128" s="143">
        <f>'VMA 2022-BMF-Werte'!B131</f>
        <v>52</v>
      </c>
      <c r="C128" s="143">
        <f>'VMA 2022-BMF-Werte'!C131</f>
        <v>35</v>
      </c>
      <c r="D128" s="143">
        <f>'VMA 2022-BMF-Werte'!D131</f>
        <v>170</v>
      </c>
    </row>
    <row r="129" spans="1:4" ht="15.75" thickBot="1" x14ac:dyDescent="0.3">
      <c r="A129" s="144" t="s">
        <v>137</v>
      </c>
      <c r="B129" s="143">
        <f>'VMA 2022-BMF-Werte'!B132</f>
        <v>38</v>
      </c>
      <c r="C129" s="143">
        <f>'VMA 2022-BMF-Werte'!C132</f>
        <v>25</v>
      </c>
      <c r="D129" s="143">
        <f>'VMA 2022-BMF-Werte'!D132</f>
        <v>120</v>
      </c>
    </row>
    <row r="130" spans="1:4" ht="15.75" thickBot="1" x14ac:dyDescent="0.3">
      <c r="A130" s="144" t="s">
        <v>138</v>
      </c>
      <c r="B130" s="143">
        <f>'VMA 2022-BMF-Werte'!B133</f>
        <v>46</v>
      </c>
      <c r="C130" s="143">
        <f>'VMA 2022-BMF-Werte'!C133</f>
        <v>31</v>
      </c>
      <c r="D130" s="143">
        <f>'VMA 2022-BMF-Werte'!D133</f>
        <v>114</v>
      </c>
    </row>
    <row r="131" spans="1:4" ht="15.75" thickBot="1" x14ac:dyDescent="0.3">
      <c r="A131" s="144" t="s">
        <v>139</v>
      </c>
      <c r="B131" s="143">
        <f>'VMA 2022-BMF-Werte'!B134</f>
        <v>42</v>
      </c>
      <c r="C131" s="143">
        <f>'VMA 2022-BMF-Werte'!C134</f>
        <v>28</v>
      </c>
      <c r="D131" s="143">
        <f>'VMA 2022-BMF-Werte'!D134</f>
        <v>129</v>
      </c>
    </row>
    <row r="132" spans="1:4" ht="15.75" thickBot="1" x14ac:dyDescent="0.3">
      <c r="A132" s="144" t="s">
        <v>140</v>
      </c>
      <c r="B132" s="143">
        <f>'VMA 2022-BMF-Werte'!B135</f>
        <v>63</v>
      </c>
      <c r="C132" s="143">
        <f>'VMA 2022-BMF-Werte'!C135</f>
        <v>42</v>
      </c>
      <c r="D132" s="143">
        <f>'VMA 2022-BMF-Werte'!D135</f>
        <v>102</v>
      </c>
    </row>
    <row r="133" spans="1:4" ht="15.75" thickBot="1" x14ac:dyDescent="0.3">
      <c r="A133" s="144" t="s">
        <v>141</v>
      </c>
      <c r="B133" s="143">
        <f>'VMA 2022-BMF-Werte'!B136</f>
        <v>39</v>
      </c>
      <c r="C133" s="143">
        <f>'VMA 2022-BMF-Werte'!C136</f>
        <v>26</v>
      </c>
      <c r="D133" s="143">
        <f>'VMA 2022-BMF-Werte'!D136</f>
        <v>105</v>
      </c>
    </row>
    <row r="134" spans="1:4" ht="15.75" thickBot="1" x14ac:dyDescent="0.3">
      <c r="A134" s="144" t="s">
        <v>142</v>
      </c>
      <c r="B134" s="143">
        <f>'VMA 2022-BMF-Werte'!B137</f>
        <v>54</v>
      </c>
      <c r="C134" s="143">
        <f>'VMA 2022-BMF-Werte'!C137</f>
        <v>36</v>
      </c>
      <c r="D134" s="143">
        <f>'VMA 2022-BMF-Werte'!D137</f>
        <v>220</v>
      </c>
    </row>
    <row r="135" spans="1:4" ht="15.75" thickBot="1" x14ac:dyDescent="0.3">
      <c r="A135" s="144" t="s">
        <v>143</v>
      </c>
      <c r="B135" s="143">
        <f>'VMA 2022-BMF-Werte'!B138</f>
        <v>29</v>
      </c>
      <c r="C135" s="143">
        <f>'VMA 2022-BMF-Werte'!C138</f>
        <v>20</v>
      </c>
      <c r="D135" s="143">
        <f>'VMA 2022-BMF-Werte'!D138</f>
        <v>95</v>
      </c>
    </row>
    <row r="136" spans="1:4" ht="15.75" thickBot="1" x14ac:dyDescent="0.3">
      <c r="A136" s="144" t="s">
        <v>144</v>
      </c>
      <c r="B136" s="143">
        <f>'VMA 2022-BMF-Werte'!B139</f>
        <v>48</v>
      </c>
      <c r="C136" s="143">
        <f>'VMA 2022-BMF-Werte'!C139</f>
        <v>32</v>
      </c>
      <c r="D136" s="143">
        <f>'VMA 2022-BMF-Werte'!D139</f>
        <v>177</v>
      </c>
    </row>
    <row r="137" spans="1:4" ht="15.75" thickBot="1" x14ac:dyDescent="0.3">
      <c r="A137" s="144" t="s">
        <v>250</v>
      </c>
      <c r="B137" s="143">
        <f>'VMA 2022-BMF-Werte'!B140</f>
        <v>24</v>
      </c>
      <c r="C137" s="143">
        <f>'VMA 2022-BMF-Werte'!C140</f>
        <v>16</v>
      </c>
      <c r="D137" s="143">
        <f>'VMA 2022-BMF-Werte'!D140</f>
        <v>88</v>
      </c>
    </row>
    <row r="138" spans="1:4" ht="15.75" thickBot="1" x14ac:dyDescent="0.3">
      <c r="A138" s="144" t="s">
        <v>145</v>
      </c>
      <c r="B138" s="143">
        <f>'VMA 2022-BMF-Werte'!B141</f>
        <v>42</v>
      </c>
      <c r="C138" s="143">
        <f>'VMA 2022-BMF-Werte'!C141</f>
        <v>28</v>
      </c>
      <c r="D138" s="143">
        <f>'VMA 2022-BMF-Werte'!D141</f>
        <v>180</v>
      </c>
    </row>
    <row r="139" spans="1:4" ht="15.75" thickBot="1" x14ac:dyDescent="0.3">
      <c r="A139" s="144" t="s">
        <v>146</v>
      </c>
      <c r="B139" s="143">
        <f>'VMA 2022-BMF-Werte'!B142</f>
        <v>27</v>
      </c>
      <c r="C139" s="143">
        <f>'VMA 2022-BMF-Werte'!C142</f>
        <v>18</v>
      </c>
      <c r="D139" s="143">
        <f>'VMA 2022-BMF-Werte'!D142</f>
        <v>92</v>
      </c>
    </row>
    <row r="140" spans="1:4" ht="15.75" thickBot="1" x14ac:dyDescent="0.3">
      <c r="A140" s="144" t="s">
        <v>147</v>
      </c>
      <c r="B140" s="143">
        <f>'VMA 2022-BMF-Werte'!B143</f>
        <v>29</v>
      </c>
      <c r="C140" s="143">
        <f>'VMA 2022-BMF-Werte'!C143</f>
        <v>20</v>
      </c>
      <c r="D140" s="143">
        <f>'VMA 2022-BMF-Werte'!D143</f>
        <v>94</v>
      </c>
    </row>
    <row r="141" spans="1:4" ht="15.75" thickBot="1" x14ac:dyDescent="0.3">
      <c r="A141" s="144" t="s">
        <v>148</v>
      </c>
      <c r="B141" s="143">
        <f>'VMA 2022-BMF-Werte'!B144</f>
        <v>38</v>
      </c>
      <c r="C141" s="143">
        <f>'VMA 2022-BMF-Werte'!C144</f>
        <v>25</v>
      </c>
      <c r="D141" s="143">
        <f>'VMA 2022-BMF-Werte'!D144</f>
        <v>146</v>
      </c>
    </row>
    <row r="142" spans="1:4" ht="15.75" thickBot="1" x14ac:dyDescent="0.3">
      <c r="A142" s="144" t="s">
        <v>149</v>
      </c>
      <c r="B142" s="143">
        <f>'VMA 2022-BMF-Werte'!B145</f>
        <v>35</v>
      </c>
      <c r="C142" s="143">
        <f>'VMA 2022-BMF-Werte'!C145</f>
        <v>24</v>
      </c>
      <c r="D142" s="143">
        <f>'VMA 2022-BMF-Werte'!D145</f>
        <v>155</v>
      </c>
    </row>
    <row r="143" spans="1:4" ht="15.75" thickBot="1" x14ac:dyDescent="0.3">
      <c r="A143" s="144" t="s">
        <v>150</v>
      </c>
      <c r="B143" s="143">
        <f>'VMA 2022-BMF-Werte'!B146</f>
        <v>30</v>
      </c>
      <c r="C143" s="143">
        <f>'VMA 2022-BMF-Werte'!C146</f>
        <v>20</v>
      </c>
      <c r="D143" s="143">
        <f>'VMA 2022-BMF-Werte'!D146</f>
        <v>112</v>
      </c>
    </row>
    <row r="144" spans="1:4" ht="15.75" thickBot="1" x14ac:dyDescent="0.3">
      <c r="A144" s="144" t="s">
        <v>151</v>
      </c>
      <c r="B144" s="143">
        <f>'VMA 2022-BMF-Werte'!B147</f>
        <v>36</v>
      </c>
      <c r="C144" s="143">
        <f>'VMA 2022-BMF-Werte'!C147</f>
        <v>24</v>
      </c>
      <c r="D144" s="143">
        <f>'VMA 2022-BMF-Werte'!D147</f>
        <v>126</v>
      </c>
    </row>
    <row r="145" spans="1:4" ht="15.75" thickBot="1" x14ac:dyDescent="0.3">
      <c r="A145" s="144" t="s">
        <v>152</v>
      </c>
      <c r="B145" s="143">
        <f>'VMA 2022-BMF-Werte'!B148</f>
        <v>56</v>
      </c>
      <c r="C145" s="143">
        <f>'VMA 2022-BMF-Werte'!C148</f>
        <v>37</v>
      </c>
      <c r="D145" s="143">
        <f>'VMA 2022-BMF-Werte'!D148</f>
        <v>153</v>
      </c>
    </row>
    <row r="146" spans="1:4" ht="15.75" thickBot="1" x14ac:dyDescent="0.3">
      <c r="A146" s="144" t="s">
        <v>153</v>
      </c>
      <c r="B146" s="143">
        <f>'VMA 2022-BMF-Werte'!B149</f>
        <v>36</v>
      </c>
      <c r="C146" s="143">
        <f>'VMA 2022-BMF-Werte'!C149</f>
        <v>24</v>
      </c>
      <c r="D146" s="143">
        <f>'VMA 2022-BMF-Werte'!D149</f>
        <v>81</v>
      </c>
    </row>
    <row r="147" spans="1:4" ht="15.75" thickBot="1" x14ac:dyDescent="0.3">
      <c r="A147" s="144" t="s">
        <v>154</v>
      </c>
      <c r="B147" s="143">
        <f>'VMA 2022-BMF-Werte'!B150</f>
        <v>47</v>
      </c>
      <c r="C147" s="143">
        <f>'VMA 2022-BMF-Werte'!C150</f>
        <v>32</v>
      </c>
      <c r="D147" s="143">
        <f>'VMA 2022-BMF-Werte'!D150</f>
        <v>122</v>
      </c>
    </row>
    <row r="148" spans="1:4" ht="15.75" thickBot="1" x14ac:dyDescent="0.3">
      <c r="A148" s="144" t="s">
        <v>155</v>
      </c>
      <c r="B148" s="143">
        <f>'VMA 2022-BMF-Werte'!B151</f>
        <v>42</v>
      </c>
      <c r="C148" s="143">
        <f>'VMA 2022-BMF-Werte'!C151</f>
        <v>28</v>
      </c>
      <c r="D148" s="143">
        <f>'VMA 2022-BMF-Werte'!D151</f>
        <v>131</v>
      </c>
    </row>
    <row r="149" spans="1:4" ht="15.75" thickBot="1" x14ac:dyDescent="0.3">
      <c r="A149" s="144" t="s">
        <v>156</v>
      </c>
      <c r="B149" s="143">
        <f>'VMA 2022-BMF-Werte'!B152</f>
        <v>46</v>
      </c>
      <c r="C149" s="143">
        <f>'VMA 2022-BMF-Werte'!C152</f>
        <v>31</v>
      </c>
      <c r="D149" s="143">
        <f>'VMA 2022-BMF-Werte'!D152</f>
        <v>182</v>
      </c>
    </row>
    <row r="150" spans="1:4" ht="15.75" thickBot="1" x14ac:dyDescent="0.3">
      <c r="A150" s="144" t="s">
        <v>157</v>
      </c>
      <c r="B150" s="143">
        <f>'VMA 2022-BMF-Werte'!B153</f>
        <v>80</v>
      </c>
      <c r="C150" s="143">
        <f>'VMA 2022-BMF-Werte'!C153</f>
        <v>53</v>
      </c>
      <c r="D150" s="143">
        <f>'VMA 2022-BMF-Werte'!D153</f>
        <v>182</v>
      </c>
    </row>
    <row r="151" spans="1:4" ht="15.75" thickBot="1" x14ac:dyDescent="0.3">
      <c r="A151" s="144" t="s">
        <v>158</v>
      </c>
      <c r="B151" s="143">
        <f>'VMA 2022-BMF-Werte'!B154</f>
        <v>40</v>
      </c>
      <c r="C151" s="143">
        <f>'VMA 2022-BMF-Werte'!C154</f>
        <v>27</v>
      </c>
      <c r="D151" s="143">
        <f>'VMA 2022-BMF-Werte'!D154</f>
        <v>108</v>
      </c>
    </row>
    <row r="152" spans="1:4" ht="15.75" thickBot="1" x14ac:dyDescent="0.3">
      <c r="A152" s="144" t="s">
        <v>159</v>
      </c>
      <c r="B152" s="143">
        <f>'VMA 2022-BMF-Werte'!B155</f>
        <v>60</v>
      </c>
      <c r="C152" s="143">
        <f>'VMA 2022-BMF-Werte'!C155</f>
        <v>40</v>
      </c>
      <c r="D152" s="143">
        <f>'VMA 2022-BMF-Werte'!D155</f>
        <v>200</v>
      </c>
    </row>
    <row r="153" spans="1:4" ht="15.75" thickBot="1" x14ac:dyDescent="0.3">
      <c r="A153" s="144" t="s">
        <v>251</v>
      </c>
      <c r="B153" s="143"/>
      <c r="C153" s="143"/>
      <c r="D153" s="143"/>
    </row>
    <row r="154" spans="1:4" ht="15.75" thickBot="1" x14ac:dyDescent="0.3">
      <c r="A154" s="144" t="s">
        <v>252</v>
      </c>
      <c r="B154" s="143">
        <f>'VMA 2022-BMF-Werte'!B157</f>
        <v>23</v>
      </c>
      <c r="C154" s="143">
        <f>'VMA 2022-BMF-Werte'!C157</f>
        <v>16</v>
      </c>
      <c r="D154" s="143">
        <f>'VMA 2022-BMF-Werte'!D157</f>
        <v>238</v>
      </c>
    </row>
    <row r="155" spans="1:4" ht="15.75" thickBot="1" x14ac:dyDescent="0.3">
      <c r="A155" s="144" t="s">
        <v>215</v>
      </c>
      <c r="B155" s="143">
        <f>'VMA 2022-BMF-Werte'!B158</f>
        <v>34</v>
      </c>
      <c r="C155" s="143">
        <f>'VMA 2022-BMF-Werte'!C158</f>
        <v>23</v>
      </c>
      <c r="D155" s="143">
        <f>'VMA 2022-BMF-Werte'!D158</f>
        <v>122</v>
      </c>
    </row>
    <row r="156" spans="1:4" ht="15.75" thickBot="1" x14ac:dyDescent="0.3">
      <c r="A156" s="144" t="s">
        <v>160</v>
      </c>
      <c r="B156" s="143">
        <f>'VMA 2022-BMF-Werte'!B159</f>
        <v>51</v>
      </c>
      <c r="C156" s="143">
        <f>'VMA 2022-BMF-Werte'!C159</f>
        <v>34</v>
      </c>
      <c r="D156" s="143">
        <f>'VMA 2022-BMF-Werte'!D159</f>
        <v>179</v>
      </c>
    </row>
    <row r="157" spans="1:4" ht="15.75" thickBot="1" x14ac:dyDescent="0.3">
      <c r="A157" s="144" t="s">
        <v>161</v>
      </c>
      <c r="B157" s="143">
        <f>'VMA 2022-BMF-Werte'!B160</f>
        <v>39</v>
      </c>
      <c r="C157" s="143">
        <f>'VMA 2022-BMF-Werte'!C160</f>
        <v>26</v>
      </c>
      <c r="D157" s="143">
        <f>'VMA 2022-BMF-Werte'!D160</f>
        <v>111</v>
      </c>
    </row>
    <row r="158" spans="1:4" ht="15.75" thickBot="1" x14ac:dyDescent="0.3">
      <c r="A158" s="144" t="s">
        <v>162</v>
      </c>
      <c r="B158" s="143">
        <f>'VMA 2022-BMF-Werte'!B161</f>
        <v>60</v>
      </c>
      <c r="C158" s="143">
        <f>'VMA 2022-BMF-Werte'!C161</f>
        <v>40</v>
      </c>
      <c r="D158" s="143">
        <f>'VMA 2022-BMF-Werte'!D161</f>
        <v>234</v>
      </c>
    </row>
    <row r="159" spans="1:4" ht="15.75" thickBot="1" x14ac:dyDescent="0.3">
      <c r="A159" s="144" t="s">
        <v>163</v>
      </c>
      <c r="B159" s="143">
        <f>'VMA 2022-BMF-Werte'!B162</f>
        <v>38</v>
      </c>
      <c r="C159" s="143">
        <f>'VMA 2022-BMF-Werte'!C162</f>
        <v>25</v>
      </c>
      <c r="D159" s="143">
        <f>'VMA 2022-BMF-Werte'!D162</f>
        <v>108</v>
      </c>
    </row>
    <row r="160" spans="1:4" ht="15.75" thickBot="1" x14ac:dyDescent="0.3">
      <c r="A160" s="144" t="s">
        <v>164</v>
      </c>
      <c r="B160" s="143">
        <f>'VMA 2022-BMF-Werte'!B163</f>
        <v>34</v>
      </c>
      <c r="C160" s="143">
        <f>'VMA 2022-BMF-Werte'!C163</f>
        <v>23</v>
      </c>
      <c r="D160" s="143">
        <f>'VMA 2022-BMF-Werte'!D163</f>
        <v>143</v>
      </c>
    </row>
    <row r="161" spans="1:4" ht="15.75" thickBot="1" x14ac:dyDescent="0.3">
      <c r="A161" s="144" t="s">
        <v>165</v>
      </c>
      <c r="B161" s="143">
        <f>'VMA 2022-BMF-Werte'!B164</f>
        <v>33</v>
      </c>
      <c r="C161" s="143">
        <f>'VMA 2022-BMF-Werte'!C164</f>
        <v>22</v>
      </c>
      <c r="D161" s="143">
        <f>'VMA 2022-BMF-Werte'!D164</f>
        <v>116</v>
      </c>
    </row>
    <row r="162" spans="1:4" ht="15.75" thickBot="1" x14ac:dyDescent="0.3">
      <c r="A162" s="144" t="s">
        <v>253</v>
      </c>
      <c r="B162" s="143"/>
      <c r="C162" s="143"/>
      <c r="D162" s="143"/>
    </row>
    <row r="163" spans="1:4" ht="15.75" thickBot="1" x14ac:dyDescent="0.3">
      <c r="A163" s="144" t="s">
        <v>254</v>
      </c>
      <c r="B163" s="143">
        <f>'VMA 2022-BMF-Werte'!B166</f>
        <v>33</v>
      </c>
      <c r="C163" s="143">
        <f>'VMA 2022-BMF-Werte'!C166</f>
        <v>22</v>
      </c>
      <c r="D163" s="143">
        <f>'VMA 2022-BMF-Werte'!D166</f>
        <v>117</v>
      </c>
    </row>
    <row r="164" spans="1:4" ht="15.75" thickBot="1" x14ac:dyDescent="0.3">
      <c r="A164" s="144" t="s">
        <v>255</v>
      </c>
      <c r="B164" s="143">
        <f>'VMA 2022-BMF-Werte'!B167</f>
        <v>30</v>
      </c>
      <c r="C164" s="143">
        <f>'VMA 2022-BMF-Werte'!C167</f>
        <v>20</v>
      </c>
      <c r="D164" s="143">
        <f>'VMA 2022-BMF-Werte'!D167</f>
        <v>84</v>
      </c>
    </row>
    <row r="165" spans="1:4" ht="15.75" thickBot="1" x14ac:dyDescent="0.3">
      <c r="A165" s="144" t="s">
        <v>256</v>
      </c>
      <c r="B165" s="143">
        <f>'VMA 2022-BMF-Werte'!B168</f>
        <v>27</v>
      </c>
      <c r="C165" s="143">
        <f>'VMA 2022-BMF-Werte'!C168</f>
        <v>18</v>
      </c>
      <c r="D165" s="143">
        <f>'VMA 2022-BMF-Werte'!D168</f>
        <v>86</v>
      </c>
    </row>
    <row r="166" spans="1:4" ht="15.75" thickBot="1" x14ac:dyDescent="0.3">
      <c r="A166" s="144" t="s">
        <v>257</v>
      </c>
      <c r="B166" s="143">
        <f>'VMA 2022-BMF-Werte'!B169</f>
        <v>29</v>
      </c>
      <c r="C166" s="143">
        <f>'VMA 2022-BMF-Werte'!C169</f>
        <v>20</v>
      </c>
      <c r="D166" s="143">
        <f>'VMA 2022-BMF-Werte'!D169</f>
        <v>109</v>
      </c>
    </row>
    <row r="167" spans="1:4" ht="15.75" thickBot="1" x14ac:dyDescent="0.3">
      <c r="A167" s="144" t="s">
        <v>215</v>
      </c>
      <c r="B167" s="143">
        <f>'VMA 2022-BMF-Werte'!B170</f>
        <v>29</v>
      </c>
      <c r="C167" s="143">
        <f>'VMA 2022-BMF-Werte'!C170</f>
        <v>20</v>
      </c>
      <c r="D167" s="143">
        <f>'VMA 2022-BMF-Werte'!D170</f>
        <v>60</v>
      </c>
    </row>
    <row r="168" spans="1:4" ht="15.75" thickBot="1" x14ac:dyDescent="0.3">
      <c r="A168" s="144" t="s">
        <v>166</v>
      </c>
      <c r="B168" s="143">
        <f>'VMA 2022-BMF-Werte'!B171</f>
        <v>36</v>
      </c>
      <c r="C168" s="143">
        <f>'VMA 2022-BMF-Werte'!C171</f>
        <v>24</v>
      </c>
      <c r="D168" s="143">
        <f>'VMA 2022-BMF-Werte'!D171</f>
        <v>102</v>
      </c>
    </row>
    <row r="169" spans="1:4" ht="15.75" thickBot="1" x14ac:dyDescent="0.3">
      <c r="A169" s="144" t="s">
        <v>167</v>
      </c>
      <c r="B169" s="143">
        <f>'VMA 2022-BMF-Werte'!B172</f>
        <v>46</v>
      </c>
      <c r="C169" s="143">
        <f>'VMA 2022-BMF-Werte'!C172</f>
        <v>31</v>
      </c>
      <c r="D169" s="143">
        <f>'VMA 2022-BMF-Werte'!D172</f>
        <v>141</v>
      </c>
    </row>
    <row r="170" spans="1:4" ht="15.75" thickBot="1" x14ac:dyDescent="0.3">
      <c r="A170" s="144" t="s">
        <v>258</v>
      </c>
      <c r="B170" s="143">
        <f>'VMA 2022-BMF-Werte'!B173</f>
        <v>0</v>
      </c>
      <c r="C170" s="143">
        <f>'VMA 2022-BMF-Werte'!C173</f>
        <v>0</v>
      </c>
      <c r="D170" s="143">
        <f>'VMA 2022-BMF-Werte'!D173</f>
        <v>0</v>
      </c>
    </row>
    <row r="171" spans="1:4" ht="15.75" thickBot="1" x14ac:dyDescent="0.3">
      <c r="A171" s="144" t="s">
        <v>259</v>
      </c>
      <c r="B171" s="143">
        <f>'VMA 2022-BMF-Werte'!B174</f>
        <v>32</v>
      </c>
      <c r="C171" s="143">
        <f>'VMA 2022-BMF-Werte'!C174</f>
        <v>21</v>
      </c>
      <c r="D171" s="143">
        <f>'VMA 2022-BMF-Werte'!D174</f>
        <v>92</v>
      </c>
    </row>
    <row r="172" spans="1:4" ht="15.75" thickBot="1" x14ac:dyDescent="0.3">
      <c r="A172" s="144" t="s">
        <v>215</v>
      </c>
      <c r="B172" s="143">
        <f>'VMA 2022-BMF-Werte'!B175</f>
        <v>27</v>
      </c>
      <c r="C172" s="143">
        <f>'VMA 2022-BMF-Werte'!C175</f>
        <v>18</v>
      </c>
      <c r="D172" s="143">
        <f>'VMA 2022-BMF-Werte'!D175</f>
        <v>89</v>
      </c>
    </row>
    <row r="173" spans="1:4" ht="15.75" thickBot="1" x14ac:dyDescent="0.3">
      <c r="A173" s="144" t="s">
        <v>260</v>
      </c>
      <c r="B173" s="143"/>
      <c r="C173" s="143"/>
      <c r="D173" s="143"/>
    </row>
    <row r="174" spans="1:4" ht="15.75" thickBot="1" x14ac:dyDescent="0.3">
      <c r="A174" s="144" t="s">
        <v>379</v>
      </c>
      <c r="B174" s="143">
        <f>'VMA 2022-BMF-Werte'!B177</f>
        <v>28</v>
      </c>
      <c r="C174" s="143">
        <f>'VMA 2022-BMF-Werte'!C177</f>
        <v>19</v>
      </c>
      <c r="D174" s="143">
        <f>'VMA 2022-BMF-Werte'!D177</f>
        <v>84</v>
      </c>
    </row>
    <row r="175" spans="1:4" ht="15.75" thickBot="1" x14ac:dyDescent="0.3">
      <c r="A175" s="144" t="s">
        <v>261</v>
      </c>
      <c r="B175" s="143">
        <f>'VMA 2022-BMF-Werte'!B178</f>
        <v>30</v>
      </c>
      <c r="C175" s="143">
        <f>'VMA 2022-BMF-Werte'!C178</f>
        <v>20</v>
      </c>
      <c r="D175" s="143">
        <f>'VMA 2022-BMF-Werte'!D178</f>
        <v>110</v>
      </c>
    </row>
    <row r="176" spans="1:4" ht="15.75" thickBot="1" x14ac:dyDescent="0.3">
      <c r="A176" s="144" t="s">
        <v>262</v>
      </c>
      <c r="B176" s="143">
        <f>'VMA 2022-BMF-Werte'!B179</f>
        <v>26</v>
      </c>
      <c r="C176" s="143">
        <f>'VMA 2022-BMF-Werte'!C179</f>
        <v>17</v>
      </c>
      <c r="D176" s="143">
        <f>'VMA 2022-BMF-Werte'!D179</f>
        <v>114</v>
      </c>
    </row>
    <row r="177" spans="1:4" ht="15.75" thickBot="1" x14ac:dyDescent="0.3">
      <c r="A177" s="144" t="s">
        <v>215</v>
      </c>
      <c r="B177" s="143">
        <f>'VMA 2022-BMF-Werte'!B180</f>
        <v>24</v>
      </c>
      <c r="C177" s="143">
        <f>'VMA 2022-BMF-Werte'!C180</f>
        <v>16</v>
      </c>
      <c r="D177" s="143">
        <f>'VMA 2022-BMF-Werte'!D180</f>
        <v>58</v>
      </c>
    </row>
    <row r="178" spans="1:4" ht="15.75" thickBot="1" x14ac:dyDescent="0.3">
      <c r="A178" s="144" t="s">
        <v>168</v>
      </c>
      <c r="B178" s="143">
        <f>'VMA 2022-BMF-Werte'!B181</f>
        <v>36</v>
      </c>
      <c r="C178" s="143">
        <f>'VMA 2022-BMF-Werte'!C181</f>
        <v>24</v>
      </c>
      <c r="D178" s="143">
        <f>'VMA 2022-BMF-Werte'!D181</f>
        <v>130</v>
      </c>
    </row>
    <row r="179" spans="1:4" ht="15.75" thickBot="1" x14ac:dyDescent="0.3">
      <c r="A179" s="144" t="s">
        <v>169</v>
      </c>
      <c r="B179" s="143">
        <f>'VMA 2022-BMF-Werte'!B182</f>
        <v>29</v>
      </c>
      <c r="C179" s="143">
        <f>'VMA 2022-BMF-Werte'!C182</f>
        <v>20</v>
      </c>
      <c r="D179" s="143">
        <f>'VMA 2022-BMF-Werte'!D182</f>
        <v>85</v>
      </c>
    </row>
    <row r="180" spans="1:4" ht="15.75" thickBot="1" x14ac:dyDescent="0.3">
      <c r="A180" s="144" t="s">
        <v>170</v>
      </c>
      <c r="B180" s="143">
        <f>'VMA 2022-BMF-Werte'!B183</f>
        <v>34</v>
      </c>
      <c r="C180" s="143">
        <f>'VMA 2022-BMF-Werte'!C183</f>
        <v>23</v>
      </c>
      <c r="D180" s="143">
        <f>'VMA 2022-BMF-Werte'!D183</f>
        <v>75</v>
      </c>
    </row>
    <row r="181" spans="1:4" ht="15.75" thickBot="1" x14ac:dyDescent="0.3">
      <c r="A181" s="144" t="s">
        <v>263</v>
      </c>
      <c r="B181" s="143">
        <f>'VMA 2022-BMF-Werte'!B184</f>
        <v>47</v>
      </c>
      <c r="C181" s="143">
        <f>'VMA 2022-BMF-Werte'!C184</f>
        <v>32</v>
      </c>
      <c r="D181" s="143">
        <f>'VMA 2022-BMF-Werte'!D184</f>
        <v>80</v>
      </c>
    </row>
    <row r="182" spans="1:4" ht="15.75" thickBot="1" x14ac:dyDescent="0.3">
      <c r="A182" s="144" t="s">
        <v>264</v>
      </c>
      <c r="B182" s="143"/>
      <c r="C182" s="143"/>
      <c r="D182" s="143"/>
    </row>
    <row r="183" spans="1:4" ht="15.75" thickBot="1" x14ac:dyDescent="0.3">
      <c r="A183" s="144" t="s">
        <v>265</v>
      </c>
      <c r="B183" s="143">
        <f>'VMA 2022-BMF-Werte'!B186</f>
        <v>38</v>
      </c>
      <c r="C183" s="143">
        <f>'VMA 2022-BMF-Werte'!C186</f>
        <v>25</v>
      </c>
      <c r="D183" s="143">
        <f>'VMA 2022-BMF-Werte'!D186</f>
        <v>234</v>
      </c>
    </row>
    <row r="184" spans="1:4" ht="15.75" thickBot="1" x14ac:dyDescent="0.3">
      <c r="A184" s="144" t="s">
        <v>266</v>
      </c>
      <c r="B184" s="143">
        <f>'VMA 2022-BMF-Werte'!B187</f>
        <v>48</v>
      </c>
      <c r="C184" s="143">
        <f>'VMA 2022-BMF-Werte'!C187</f>
        <v>32</v>
      </c>
      <c r="D184" s="143">
        <f>'VMA 2022-BMF-Werte'!D187</f>
        <v>179</v>
      </c>
    </row>
    <row r="185" spans="1:4" ht="15.75" thickBot="1" x14ac:dyDescent="0.3">
      <c r="A185" s="144" t="s">
        <v>215</v>
      </c>
      <c r="B185" s="143">
        <f>'VMA 2022-BMF-Werte'!B188</f>
        <v>48</v>
      </c>
      <c r="C185" s="143">
        <f>'VMA 2022-BMF-Werte'!C188</f>
        <v>32</v>
      </c>
      <c r="D185" s="143">
        <f>'VMA 2022-BMF-Werte'!D188</f>
        <v>80</v>
      </c>
    </row>
    <row r="186" spans="1:4" ht="15.75" thickBot="1" x14ac:dyDescent="0.3">
      <c r="A186" s="144" t="s">
        <v>171</v>
      </c>
      <c r="B186" s="143">
        <f>'VMA 2022-BMF-Werte'!B189</f>
        <v>50</v>
      </c>
      <c r="C186" s="143">
        <f>'VMA 2022-BMF-Werte'!C189</f>
        <v>33</v>
      </c>
      <c r="D186" s="143">
        <f>'VMA 2022-BMF-Werte'!D189</f>
        <v>168</v>
      </c>
    </row>
    <row r="187" spans="1:4" ht="15.75" thickBot="1" x14ac:dyDescent="0.3">
      <c r="A187" s="144" t="s">
        <v>267</v>
      </c>
      <c r="B187" s="143"/>
      <c r="C187" s="143"/>
      <c r="D187" s="143"/>
    </row>
    <row r="188" spans="1:4" ht="15.75" thickBot="1" x14ac:dyDescent="0.3">
      <c r="A188" s="144" t="s">
        <v>268</v>
      </c>
      <c r="B188" s="143">
        <f>'VMA 2022-BMF-Werte'!B191</f>
        <v>66</v>
      </c>
      <c r="C188" s="143">
        <f>'VMA 2022-BMF-Werte'!C191</f>
        <v>44</v>
      </c>
      <c r="D188" s="143">
        <f>'VMA 2022-BMF-Werte'!D191</f>
        <v>186</v>
      </c>
    </row>
    <row r="189" spans="1:4" ht="15.75" thickBot="1" x14ac:dyDescent="0.3">
      <c r="A189" s="144" t="s">
        <v>215</v>
      </c>
      <c r="B189" s="143">
        <f>'VMA 2022-BMF-Werte'!B192</f>
        <v>64</v>
      </c>
      <c r="C189" s="143">
        <f>'VMA 2022-BMF-Werte'!C192</f>
        <v>43</v>
      </c>
      <c r="D189" s="143">
        <f>'VMA 2022-BMF-Werte'!D192</f>
        <v>180</v>
      </c>
    </row>
    <row r="190" spans="1:4" ht="15.75" thickBot="1" x14ac:dyDescent="0.3">
      <c r="A190" s="144" t="s">
        <v>172</v>
      </c>
      <c r="B190" s="143">
        <f>'VMA 2022-BMF-Werte'!B193</f>
        <v>42</v>
      </c>
      <c r="C190" s="143">
        <f>'VMA 2022-BMF-Werte'!C193</f>
        <v>28</v>
      </c>
      <c r="D190" s="143">
        <f>'VMA 2022-BMF-Werte'!D193</f>
        <v>190</v>
      </c>
    </row>
    <row r="191" spans="1:4" ht="15.75" thickBot="1" x14ac:dyDescent="0.3">
      <c r="A191" s="144" t="s">
        <v>173</v>
      </c>
      <c r="B191" s="143">
        <f>'VMA 2022-BMF-Werte'!B194</f>
        <v>20</v>
      </c>
      <c r="C191" s="143">
        <f>'VMA 2022-BMF-Werte'!C194</f>
        <v>13</v>
      </c>
      <c r="D191" s="143">
        <f>'VMA 2022-BMF-Werte'!D194</f>
        <v>74</v>
      </c>
    </row>
    <row r="192" spans="1:4" ht="15.75" thickBot="1" x14ac:dyDescent="0.3">
      <c r="A192" s="144" t="s">
        <v>174</v>
      </c>
      <c r="B192" s="143">
        <f>'VMA 2022-BMF-Werte'!B195</f>
        <v>48</v>
      </c>
      <c r="C192" s="143">
        <f>'VMA 2022-BMF-Werte'!C195</f>
        <v>32</v>
      </c>
      <c r="D192" s="143">
        <f>'VMA 2022-BMF-Werte'!D195</f>
        <v>161</v>
      </c>
    </row>
    <row r="193" spans="1:4" ht="15.75" thickBot="1" x14ac:dyDescent="0.3">
      <c r="A193" s="144" t="s">
        <v>175</v>
      </c>
      <c r="B193" s="143">
        <f>'VMA 2022-BMF-Werte'!B196</f>
        <v>45</v>
      </c>
      <c r="C193" s="143">
        <f>'VMA 2022-BMF-Werte'!C196</f>
        <v>30</v>
      </c>
      <c r="D193" s="143">
        <f>'VMA 2022-BMF-Werte'!D196</f>
        <v>140</v>
      </c>
    </row>
    <row r="194" spans="1:4" ht="15.75" thickBot="1" x14ac:dyDescent="0.3">
      <c r="A194" s="144" t="s">
        <v>176</v>
      </c>
      <c r="B194" s="143">
        <f>'VMA 2022-BMF-Werte'!B197</f>
        <v>54</v>
      </c>
      <c r="C194" s="143">
        <f>'VMA 2022-BMF-Werte'!C197</f>
        <v>36</v>
      </c>
      <c r="D194" s="143">
        <f>'VMA 2022-BMF-Werte'!D197</f>
        <v>197</v>
      </c>
    </row>
    <row r="195" spans="1:4" ht="15.75" thickBot="1" x14ac:dyDescent="0.3">
      <c r="A195" s="144" t="s">
        <v>177</v>
      </c>
      <c r="B195" s="143">
        <f>'VMA 2022-BMF-Werte'!B198</f>
        <v>24</v>
      </c>
      <c r="C195" s="143">
        <f>'VMA 2022-BMF-Werte'!C198</f>
        <v>16</v>
      </c>
      <c r="D195" s="143">
        <f>'VMA 2022-BMF-Werte'!D198</f>
        <v>85</v>
      </c>
    </row>
    <row r="196" spans="1:4" ht="15.75" thickBot="1" x14ac:dyDescent="0.3">
      <c r="A196" s="144" t="s">
        <v>178</v>
      </c>
      <c r="B196" s="143">
        <f>'VMA 2022-BMF-Werte'!B199</f>
        <v>33</v>
      </c>
      <c r="C196" s="143">
        <f>'VMA 2022-BMF-Werte'!C199</f>
        <v>22</v>
      </c>
      <c r="D196" s="143">
        <f>'VMA 2022-BMF-Werte'!D199</f>
        <v>95</v>
      </c>
    </row>
    <row r="197" spans="1:4" ht="15.75" thickBot="1" x14ac:dyDescent="0.3">
      <c r="A197" s="144" t="s">
        <v>269</v>
      </c>
      <c r="B197" s="143"/>
      <c r="C197" s="143"/>
      <c r="D197" s="143"/>
    </row>
    <row r="198" spans="1:4" ht="15.75" thickBot="1" x14ac:dyDescent="0.3">
      <c r="A198" s="144" t="s">
        <v>270</v>
      </c>
      <c r="B198" s="143">
        <f>'VMA 2022-BMF-Werte'!B201</f>
        <v>34</v>
      </c>
      <c r="C198" s="143">
        <f>'VMA 2022-BMF-Werte'!C201</f>
        <v>23</v>
      </c>
      <c r="D198" s="143">
        <f>'VMA 2022-BMF-Werte'!D201</f>
        <v>118</v>
      </c>
    </row>
    <row r="199" spans="1:4" ht="15.75" thickBot="1" x14ac:dyDescent="0.3">
      <c r="A199" s="144" t="s">
        <v>271</v>
      </c>
      <c r="B199" s="143">
        <f>'VMA 2022-BMF-Werte'!B202</f>
        <v>40</v>
      </c>
      <c r="C199" s="143">
        <f>'VMA 2022-BMF-Werte'!C202</f>
        <v>27</v>
      </c>
      <c r="D199" s="143">
        <f>'VMA 2022-BMF-Werte'!D202</f>
        <v>115</v>
      </c>
    </row>
    <row r="200" spans="1:4" ht="15.75" thickBot="1" x14ac:dyDescent="0.3">
      <c r="A200" s="144" t="s">
        <v>272</v>
      </c>
      <c r="B200" s="143">
        <f>'VMA 2022-BMF-Werte'!B203</f>
        <v>40</v>
      </c>
      <c r="C200" s="143">
        <f>'VMA 2022-BMF-Werte'!C203</f>
        <v>27</v>
      </c>
      <c r="D200" s="143">
        <f>'VMA 2022-BMF-Werte'!D203</f>
        <v>118</v>
      </c>
    </row>
    <row r="201" spans="1:4" ht="15.75" thickBot="1" x14ac:dyDescent="0.3">
      <c r="A201" s="144" t="s">
        <v>273</v>
      </c>
      <c r="B201" s="143">
        <f>'VMA 2022-BMF-Werte'!B204</f>
        <v>35</v>
      </c>
      <c r="C201" s="143">
        <f>'VMA 2022-BMF-Werte'!C204</f>
        <v>24</v>
      </c>
      <c r="D201" s="143">
        <f>'VMA 2022-BMF-Werte'!D204</f>
        <v>121</v>
      </c>
    </row>
    <row r="202" spans="1:4" ht="15.75" thickBot="1" x14ac:dyDescent="0.3">
      <c r="A202" s="144" t="s">
        <v>215</v>
      </c>
      <c r="B202" s="143">
        <f>'VMA 2022-BMF-Werte'!B205</f>
        <v>34</v>
      </c>
      <c r="C202" s="143">
        <f>'VMA 2022-BMF-Werte'!C205</f>
        <v>23</v>
      </c>
      <c r="D202" s="143">
        <f>'VMA 2022-BMF-Werte'!D205</f>
        <v>115</v>
      </c>
    </row>
    <row r="203" spans="1:4" ht="15.75" thickBot="1" x14ac:dyDescent="0.3">
      <c r="A203" s="144" t="s">
        <v>179</v>
      </c>
      <c r="B203" s="143">
        <f>'VMA 2022-BMF-Werte'!B206</f>
        <v>42</v>
      </c>
      <c r="C203" s="143">
        <f>'VMA 2022-BMF-Werte'!C206</f>
        <v>28</v>
      </c>
      <c r="D203" s="143">
        <f>'VMA 2022-BMF-Werte'!D206</f>
        <v>100</v>
      </c>
    </row>
    <row r="204" spans="1:4" ht="15.75" thickBot="1" x14ac:dyDescent="0.3">
      <c r="A204" s="144" t="s">
        <v>180</v>
      </c>
      <c r="B204" s="143">
        <f>'VMA 2022-BMF-Werte'!B207</f>
        <v>33</v>
      </c>
      <c r="C204" s="143">
        <f>'VMA 2022-BMF-Werte'!C207</f>
        <v>22</v>
      </c>
      <c r="D204" s="143">
        <f>'VMA 2022-BMF-Werte'!D207</f>
        <v>195</v>
      </c>
    </row>
    <row r="205" spans="1:4" ht="15.75" thickBot="1" x14ac:dyDescent="0.3">
      <c r="A205" s="144" t="s">
        <v>274</v>
      </c>
      <c r="B205" s="143"/>
      <c r="C205" s="143"/>
      <c r="D205" s="143"/>
    </row>
    <row r="206" spans="1:4" ht="15.75" thickBot="1" x14ac:dyDescent="0.3">
      <c r="A206" s="144" t="s">
        <v>275</v>
      </c>
      <c r="B206" s="143">
        <f>'VMA 2022-BMF-Werte'!B209</f>
        <v>27</v>
      </c>
      <c r="C206" s="143">
        <f>'VMA 2022-BMF-Werte'!C209</f>
        <v>18</v>
      </c>
      <c r="D206" s="143">
        <f>'VMA 2022-BMF-Werte'!D209</f>
        <v>112</v>
      </c>
    </row>
    <row r="207" spans="1:4" ht="15.75" thickBot="1" x14ac:dyDescent="0.3">
      <c r="A207" s="144" t="s">
        <v>380</v>
      </c>
      <c r="B207" s="143">
        <f>'VMA 2022-BMF-Werte'!B210</f>
        <v>29</v>
      </c>
      <c r="C207" s="143">
        <f>'VMA 2022-BMF-Werte'!C210</f>
        <v>20</v>
      </c>
      <c r="D207" s="143">
        <f>'VMA 2022-BMF-Werte'!D210</f>
        <v>124</v>
      </c>
    </row>
    <row r="208" spans="1:4" ht="15.75" thickBot="1" x14ac:dyDescent="0.3">
      <c r="A208" s="144" t="s">
        <v>215</v>
      </c>
      <c r="B208" s="143">
        <f>'VMA 2022-BMF-Werte'!B211</f>
        <v>22</v>
      </c>
      <c r="C208" s="143">
        <f>'VMA 2022-BMF-Werte'!C211</f>
        <v>15</v>
      </c>
      <c r="D208" s="143">
        <f>'VMA 2022-BMF-Werte'!D211</f>
        <v>94</v>
      </c>
    </row>
    <row r="209" spans="1:4" ht="15.75" thickBot="1" x14ac:dyDescent="0.3">
      <c r="A209" s="144" t="s">
        <v>181</v>
      </c>
      <c r="B209" s="143">
        <f>'VMA 2022-BMF-Werte'!B212</f>
        <v>34</v>
      </c>
      <c r="C209" s="143">
        <f>'VMA 2022-BMF-Werte'!C212</f>
        <v>23</v>
      </c>
      <c r="D209" s="143">
        <f>'VMA 2022-BMF-Werte'!D212</f>
        <v>150</v>
      </c>
    </row>
    <row r="210" spans="1:4" ht="15.75" thickBot="1" x14ac:dyDescent="0.3">
      <c r="A210" s="144" t="s">
        <v>182</v>
      </c>
      <c r="B210" s="143">
        <f>'VMA 2022-BMF-Werte'!B213</f>
        <v>38</v>
      </c>
      <c r="C210" s="143">
        <f>'VMA 2022-BMF-Werte'!C213</f>
        <v>25</v>
      </c>
      <c r="D210" s="143">
        <f>'VMA 2022-BMF-Werte'!D213</f>
        <v>140</v>
      </c>
    </row>
    <row r="211" spans="1:4" ht="15.75" thickBot="1" x14ac:dyDescent="0.3">
      <c r="A211" s="144" t="s">
        <v>183</v>
      </c>
      <c r="B211" s="143">
        <f>'VMA 2022-BMF-Werte'!B214</f>
        <v>27</v>
      </c>
      <c r="C211" s="143">
        <f>'VMA 2022-BMF-Werte'!C214</f>
        <v>18</v>
      </c>
      <c r="D211" s="143">
        <f>'VMA 2022-BMF-Werte'!D214</f>
        <v>118</v>
      </c>
    </row>
    <row r="212" spans="1:4" ht="15.75" thickBot="1" x14ac:dyDescent="0.3">
      <c r="A212" s="144" t="s">
        <v>184</v>
      </c>
      <c r="B212" s="143">
        <f>'VMA 2022-BMF-Werte'!B215</f>
        <v>46</v>
      </c>
      <c r="C212" s="143">
        <f>'VMA 2022-BMF-Werte'!C215</f>
        <v>31</v>
      </c>
      <c r="D212" s="143">
        <f>'VMA 2022-BMF-Werte'!D215</f>
        <v>143</v>
      </c>
    </row>
    <row r="213" spans="1:4" ht="15.75" thickBot="1" x14ac:dyDescent="0.3">
      <c r="A213" s="144" t="s">
        <v>185</v>
      </c>
      <c r="B213" s="143">
        <f>'VMA 2022-BMF-Werte'!B216</f>
        <v>47</v>
      </c>
      <c r="C213" s="143">
        <f>'VMA 2022-BMF-Werte'!C216</f>
        <v>32</v>
      </c>
      <c r="D213" s="143">
        <f>'VMA 2022-BMF-Werte'!D216</f>
        <v>201</v>
      </c>
    </row>
    <row r="214" spans="1:4" ht="15.75" thickBot="1" x14ac:dyDescent="0.3">
      <c r="A214" s="144" t="s">
        <v>186</v>
      </c>
      <c r="B214" s="143">
        <f>'VMA 2022-BMF-Werte'!B217</f>
        <v>38</v>
      </c>
      <c r="C214" s="143">
        <f>'VMA 2022-BMF-Werte'!C217</f>
        <v>25</v>
      </c>
      <c r="D214" s="143">
        <f>'VMA 2022-BMF-Werte'!D217</f>
        <v>110</v>
      </c>
    </row>
    <row r="215" spans="1:4" ht="15.75" thickBot="1" x14ac:dyDescent="0.3">
      <c r="A215" s="144" t="s">
        <v>187</v>
      </c>
      <c r="B215" s="143">
        <f>'VMA 2022-BMF-Werte'!B218</f>
        <v>39</v>
      </c>
      <c r="C215" s="143">
        <f>'VMA 2022-BMF-Werte'!C218</f>
        <v>26</v>
      </c>
      <c r="D215" s="143">
        <f>'VMA 2022-BMF-Werte'!D218</f>
        <v>118</v>
      </c>
    </row>
    <row r="216" spans="1:4" ht="15.75" thickBot="1" x14ac:dyDescent="0.3">
      <c r="A216" s="144" t="s">
        <v>188</v>
      </c>
      <c r="B216" s="143">
        <f>'VMA 2022-BMF-Werte'!B219</f>
        <v>39</v>
      </c>
      <c r="C216" s="143">
        <f>'VMA 2022-BMF-Werte'!C219</f>
        <v>26</v>
      </c>
      <c r="D216" s="143">
        <f>'VMA 2022-BMF-Werte'!D219</f>
        <v>94</v>
      </c>
    </row>
    <row r="217" spans="1:4" ht="15.75" thickBot="1" x14ac:dyDescent="0.3">
      <c r="A217" s="144" t="s">
        <v>276</v>
      </c>
      <c r="B217" s="143">
        <f>'VMA 2022-BMF-Werte'!B220</f>
        <v>45</v>
      </c>
      <c r="C217" s="143">
        <f>'VMA 2022-BMF-Werte'!C220</f>
        <v>30</v>
      </c>
      <c r="D217" s="143">
        <f>'VMA 2022-BMF-Werte'!D220</f>
        <v>177</v>
      </c>
    </row>
    <row r="218" spans="1:4" ht="15.75" thickBot="1" x14ac:dyDescent="0.3">
      <c r="A218" s="144" t="s">
        <v>189</v>
      </c>
      <c r="B218" s="143">
        <f>'VMA 2022-BMF-Werte'!B221</f>
        <v>64</v>
      </c>
      <c r="C218" s="143">
        <f>'VMA 2022-BMF-Werte'!C221</f>
        <v>43</v>
      </c>
      <c r="D218" s="143">
        <f>'VMA 2022-BMF-Werte'!D221</f>
        <v>163</v>
      </c>
    </row>
    <row r="219" spans="1:4" ht="15.75" thickBot="1" x14ac:dyDescent="0.3">
      <c r="A219" s="144" t="s">
        <v>190</v>
      </c>
      <c r="B219" s="143">
        <f>'VMA 2022-BMF-Werte'!B222</f>
        <v>35</v>
      </c>
      <c r="C219" s="143">
        <f>'VMA 2022-BMF-Werte'!C222</f>
        <v>24</v>
      </c>
      <c r="D219" s="143">
        <f>'VMA 2022-BMF-Werte'!D222</f>
        <v>94</v>
      </c>
    </row>
    <row r="220" spans="1:4" ht="15.75" thickBot="1" x14ac:dyDescent="0.3">
      <c r="A220" s="144" t="s">
        <v>277</v>
      </c>
      <c r="B220" s="143"/>
      <c r="C220" s="143"/>
      <c r="D220" s="143"/>
    </row>
    <row r="221" spans="1:4" ht="15.75" thickBot="1" x14ac:dyDescent="0.3">
      <c r="A221" s="144" t="s">
        <v>278</v>
      </c>
      <c r="B221" s="143">
        <f>'VMA 2022-BMF-Werte'!B224</f>
        <v>26</v>
      </c>
      <c r="C221" s="143">
        <f>'VMA 2022-BMF-Werte'!C224</f>
        <v>17</v>
      </c>
      <c r="D221" s="143">
        <f>'VMA 2022-BMF-Werte'!D224</f>
        <v>120</v>
      </c>
    </row>
    <row r="222" spans="1:4" ht="15.75" thickBot="1" x14ac:dyDescent="0.3">
      <c r="A222" s="144" t="s">
        <v>279</v>
      </c>
      <c r="B222" s="143">
        <f>'VMA 2022-BMF-Werte'!B225</f>
        <v>29</v>
      </c>
      <c r="C222" s="143">
        <f>'VMA 2022-BMF-Werte'!C225</f>
        <v>20</v>
      </c>
      <c r="D222" s="143">
        <f>'VMA 2022-BMF-Werte'!D225</f>
        <v>55</v>
      </c>
    </row>
    <row r="223" spans="1:4" ht="15.75" thickBot="1" x14ac:dyDescent="0.3">
      <c r="A223" s="144" t="s">
        <v>215</v>
      </c>
      <c r="B223" s="143">
        <f>'VMA 2022-BMF-Werte'!B226</f>
        <v>17</v>
      </c>
      <c r="C223" s="143">
        <f>'VMA 2022-BMF-Werte'!C226</f>
        <v>12</v>
      </c>
      <c r="D223" s="143">
        <f>'VMA 2022-BMF-Werte'!D226</f>
        <v>95</v>
      </c>
    </row>
    <row r="224" spans="1:4" ht="15.75" thickBot="1" x14ac:dyDescent="0.3">
      <c r="A224" s="144" t="s">
        <v>191</v>
      </c>
      <c r="B224" s="143">
        <f>'VMA 2022-BMF-Werte'!B227</f>
        <v>40</v>
      </c>
      <c r="C224" s="143">
        <f>'VMA 2022-BMF-Werte'!C227</f>
        <v>27</v>
      </c>
      <c r="D224" s="143">
        <f>'VMA 2022-BMF-Werte'!D227</f>
        <v>115</v>
      </c>
    </row>
    <row r="225" spans="1:4" ht="15.75" thickBot="1" x14ac:dyDescent="0.3">
      <c r="A225" s="144" t="s">
        <v>192</v>
      </c>
      <c r="B225" s="143">
        <f>'VMA 2022-BMF-Werte'!B228</f>
        <v>33</v>
      </c>
      <c r="C225" s="143">
        <f>'VMA 2022-BMF-Werte'!C228</f>
        <v>22</v>
      </c>
      <c r="D225" s="143">
        <f>'VMA 2022-BMF-Werte'!D228</f>
        <v>108</v>
      </c>
    </row>
    <row r="226" spans="1:4" ht="15.75" thickBot="1" x14ac:dyDescent="0.3">
      <c r="A226" s="144" t="s">
        <v>193</v>
      </c>
      <c r="B226" s="143">
        <f>'VMA 2022-BMF-Werte'!B229</f>
        <v>41</v>
      </c>
      <c r="C226" s="143">
        <f>'VMA 2022-BMF-Werte'!C229</f>
        <v>28</v>
      </c>
      <c r="D226" s="143">
        <f>'VMA 2022-BMF-Werte'!D229</f>
        <v>143</v>
      </c>
    </row>
    <row r="227" spans="1:4" ht="15.75" thickBot="1" x14ac:dyDescent="0.3">
      <c r="A227" s="144" t="s">
        <v>194</v>
      </c>
      <c r="B227" s="143">
        <f>'VMA 2022-BMF-Werte'!B230</f>
        <v>26</v>
      </c>
      <c r="C227" s="143">
        <f>'VMA 2022-BMF-Werte'!C230</f>
        <v>17</v>
      </c>
      <c r="D227" s="143">
        <f>'VMA 2022-BMF-Werte'!D230</f>
        <v>98</v>
      </c>
    </row>
    <row r="228" spans="1:4" ht="15.75" thickBot="1" x14ac:dyDescent="0.3">
      <c r="A228" s="144" t="s">
        <v>195</v>
      </c>
      <c r="B228" s="143">
        <f>'VMA 2022-BMF-Werte'!B231</f>
        <v>22</v>
      </c>
      <c r="C228" s="143">
        <f>'VMA 2022-BMF-Werte'!C231</f>
        <v>15</v>
      </c>
      <c r="D228" s="143">
        <f>'VMA 2022-BMF-Werte'!D231</f>
        <v>63</v>
      </c>
    </row>
    <row r="229" spans="1:4" ht="15.75" thickBot="1" x14ac:dyDescent="0.3">
      <c r="A229" s="144" t="s">
        <v>196</v>
      </c>
      <c r="B229" s="143">
        <f>'VMA 2022-BMF-Werte'!B232</f>
        <v>48</v>
      </c>
      <c r="C229" s="143">
        <f>'VMA 2022-BMF-Werte'!C232</f>
        <v>32</v>
      </c>
      <c r="D229" s="143">
        <f>'VMA 2022-BMF-Werte'!D232</f>
        <v>90</v>
      </c>
    </row>
    <row r="230" spans="1:4" ht="15.75" thickBot="1" x14ac:dyDescent="0.3">
      <c r="A230" s="144" t="s">
        <v>197</v>
      </c>
      <c r="B230" s="143">
        <f>'VMA 2022-BMF-Werte'!B233</f>
        <v>34</v>
      </c>
      <c r="C230" s="143">
        <f>'VMA 2022-BMF-Werte'!C233</f>
        <v>23</v>
      </c>
      <c r="D230" s="143">
        <f>'VMA 2022-BMF-Werte'!D233</f>
        <v>104</v>
      </c>
    </row>
    <row r="231" spans="1:4" ht="15.75" thickBot="1" x14ac:dyDescent="0.3">
      <c r="A231" s="144" t="s">
        <v>198</v>
      </c>
      <c r="B231" s="143">
        <f>'VMA 2022-BMF-Werte'!B234</f>
        <v>52</v>
      </c>
      <c r="C231" s="143">
        <f>'VMA 2022-BMF-Werte'!C234</f>
        <v>35</v>
      </c>
      <c r="D231" s="143">
        <f>'VMA 2022-BMF-Werte'!D234</f>
        <v>160</v>
      </c>
    </row>
    <row r="232" spans="1:4" ht="15.75" thickBot="1" x14ac:dyDescent="0.3">
      <c r="A232" s="144" t="s">
        <v>199</v>
      </c>
      <c r="B232" s="143">
        <f>'VMA 2022-BMF-Werte'!B235</f>
        <v>45</v>
      </c>
      <c r="C232" s="143">
        <f>'VMA 2022-BMF-Werte'!C235</f>
        <v>30</v>
      </c>
      <c r="D232" s="143">
        <f>'VMA 2022-BMF-Werte'!D235</f>
        <v>127</v>
      </c>
    </row>
    <row r="233" spans="1:4" ht="15.75" thickBot="1" x14ac:dyDescent="0.3">
      <c r="A233" s="144" t="s">
        <v>200</v>
      </c>
      <c r="B233" s="143">
        <f>'VMA 2022-BMF-Werte'!B236</f>
        <v>65</v>
      </c>
      <c r="C233" s="143">
        <f>'VMA 2022-BMF-Werte'!C236</f>
        <v>44</v>
      </c>
      <c r="D233" s="143">
        <f>'VMA 2022-BMF-Werte'!D236</f>
        <v>156</v>
      </c>
    </row>
    <row r="234" spans="1:4" ht="15.75" thickBot="1" x14ac:dyDescent="0.3">
      <c r="A234" s="144" t="s">
        <v>280</v>
      </c>
      <c r="B234" s="143"/>
      <c r="C234" s="143"/>
      <c r="D234" s="143"/>
    </row>
    <row r="235" spans="1:4" ht="15.75" thickBot="1" x14ac:dyDescent="0.3">
      <c r="A235" s="144" t="s">
        <v>281</v>
      </c>
      <c r="B235" s="143">
        <f>'VMA 2022-BMF-Werte'!B238</f>
        <v>62</v>
      </c>
      <c r="C235" s="143">
        <f>'VMA 2022-BMF-Werte'!C238</f>
        <v>41</v>
      </c>
      <c r="D235" s="143">
        <f>'VMA 2022-BMF-Werte'!D238</f>
        <v>175</v>
      </c>
    </row>
    <row r="236" spans="1:4" ht="15.75" thickBot="1" x14ac:dyDescent="0.3">
      <c r="A236" s="144" t="s">
        <v>282</v>
      </c>
      <c r="B236" s="143">
        <f>'VMA 2022-BMF-Werte'!B239</f>
        <v>58</v>
      </c>
      <c r="C236" s="143">
        <f>'VMA 2022-BMF-Werte'!C239</f>
        <v>39</v>
      </c>
      <c r="D236" s="143">
        <f>'VMA 2022-BMF-Werte'!D239</f>
        <v>265</v>
      </c>
    </row>
    <row r="237" spans="1:4" ht="15.75" thickBot="1" x14ac:dyDescent="0.3">
      <c r="A237" s="144" t="s">
        <v>283</v>
      </c>
      <c r="B237" s="143">
        <f>'VMA 2022-BMF-Werte'!B240</f>
        <v>54</v>
      </c>
      <c r="C237" s="143">
        <f>'VMA 2022-BMF-Werte'!C240</f>
        <v>36</v>
      </c>
      <c r="D237" s="143">
        <f>'VMA 2022-BMF-Werte'!D240</f>
        <v>209</v>
      </c>
    </row>
    <row r="238" spans="1:4" ht="15.75" thickBot="1" x14ac:dyDescent="0.3">
      <c r="A238" s="144" t="s">
        <v>284</v>
      </c>
      <c r="B238" s="143">
        <f>'VMA 2022-BMF-Werte'!B241</f>
        <v>63</v>
      </c>
      <c r="C238" s="143">
        <f>'VMA 2022-BMF-Werte'!C241</f>
        <v>42</v>
      </c>
      <c r="D238" s="143">
        <f>'VMA 2022-BMF-Werte'!D241</f>
        <v>138</v>
      </c>
    </row>
    <row r="239" spans="1:4" ht="15.75" thickBot="1" x14ac:dyDescent="0.3">
      <c r="A239" s="144" t="s">
        <v>285</v>
      </c>
      <c r="B239" s="143">
        <f>'VMA 2022-BMF-Werte'!B242</f>
        <v>56</v>
      </c>
      <c r="C239" s="143">
        <f>'VMA 2022-BMF-Werte'!C242</f>
        <v>37</v>
      </c>
      <c r="D239" s="143">
        <f>'VMA 2022-BMF-Werte'!D242</f>
        <v>274</v>
      </c>
    </row>
    <row r="240" spans="1:4" ht="15.75" thickBot="1" x14ac:dyDescent="0.3">
      <c r="A240" s="144" t="s">
        <v>286</v>
      </c>
      <c r="B240" s="143">
        <f>'VMA 2022-BMF-Werte'!B243</f>
        <v>64</v>
      </c>
      <c r="C240" s="143">
        <f>'VMA 2022-BMF-Werte'!C243</f>
        <v>43</v>
      </c>
      <c r="D240" s="143">
        <f>'VMA 2022-BMF-Werte'!D243</f>
        <v>151</v>
      </c>
    </row>
    <row r="241" spans="1:4" ht="15.75" thickBot="1" x14ac:dyDescent="0.3">
      <c r="A241" s="144" t="s">
        <v>287</v>
      </c>
      <c r="B241" s="143">
        <f>'VMA 2022-BMF-Werte'!B244</f>
        <v>58</v>
      </c>
      <c r="C241" s="143">
        <f>'VMA 2022-BMF-Werte'!C244</f>
        <v>39</v>
      </c>
      <c r="D241" s="143">
        <f>'VMA 2022-BMF-Werte'!D244</f>
        <v>282</v>
      </c>
    </row>
    <row r="242" spans="1:4" ht="15.75" thickBot="1" x14ac:dyDescent="0.3">
      <c r="A242" s="144" t="s">
        <v>288</v>
      </c>
      <c r="B242" s="143">
        <f>'VMA 2022-BMF-Werte'!B245</f>
        <v>51</v>
      </c>
      <c r="C242" s="143">
        <f>'VMA 2022-BMF-Werte'!C245</f>
        <v>34</v>
      </c>
      <c r="D242" s="143">
        <f>'VMA 2022-BMF-Werte'!D245</f>
        <v>314</v>
      </c>
    </row>
    <row r="243" spans="1:4" ht="15.75" thickBot="1" x14ac:dyDescent="0.3">
      <c r="A243" s="144" t="s">
        <v>289</v>
      </c>
      <c r="B243" s="143">
        <f>'VMA 2022-BMF-Werte'!B246</f>
        <v>62</v>
      </c>
      <c r="C243" s="143">
        <f>'VMA 2022-BMF-Werte'!C246</f>
        <v>41</v>
      </c>
      <c r="D243" s="143">
        <f>'VMA 2022-BMF-Werte'!D246</f>
        <v>276</v>
      </c>
    </row>
    <row r="244" spans="1:4" ht="15.75" thickBot="1" x14ac:dyDescent="0.3">
      <c r="A244" s="144" t="s">
        <v>215</v>
      </c>
      <c r="B244" s="143">
        <f>'VMA 2022-BMF-Werte'!B247</f>
        <v>51</v>
      </c>
      <c r="C244" s="143">
        <f>'VMA 2022-BMF-Werte'!C247</f>
        <v>34</v>
      </c>
      <c r="D244" s="143">
        <f>'VMA 2022-BMF-Werte'!D247</f>
        <v>138</v>
      </c>
    </row>
    <row r="245" spans="1:4" ht="15.75" thickBot="1" x14ac:dyDescent="0.3">
      <c r="A245" s="144" t="s">
        <v>290</v>
      </c>
      <c r="B245" s="143"/>
      <c r="C245" s="143"/>
      <c r="D245" s="143"/>
    </row>
    <row r="246" spans="1:4" ht="15.75" thickBot="1" x14ac:dyDescent="0.3">
      <c r="A246" s="144" t="s">
        <v>291</v>
      </c>
      <c r="B246" s="143">
        <f>'VMA 2022-BMF-Werte'!B249</f>
        <v>62</v>
      </c>
      <c r="C246" s="143">
        <f>'VMA 2022-BMF-Werte'!C249</f>
        <v>41</v>
      </c>
      <c r="D246" s="143">
        <f>'VMA 2022-BMF-Werte'!D249</f>
        <v>224</v>
      </c>
    </row>
    <row r="247" spans="1:4" ht="15.75" thickBot="1" x14ac:dyDescent="0.3">
      <c r="A247" s="144" t="s">
        <v>215</v>
      </c>
      <c r="B247" s="143">
        <f>'VMA 2022-BMF-Werte'!B250</f>
        <v>45</v>
      </c>
      <c r="C247" s="143">
        <f>'VMA 2022-BMF-Werte'!C250</f>
        <v>30</v>
      </c>
      <c r="D247" s="143">
        <f>'VMA 2022-BMF-Werte'!D250</f>
        <v>115</v>
      </c>
    </row>
    <row r="248" spans="1:4" ht="15.75" thickBot="1" x14ac:dyDescent="0.3">
      <c r="A248" s="144" t="s">
        <v>201</v>
      </c>
      <c r="B248" s="143">
        <f>'VMA 2022-BMF-Werte'!B251</f>
        <v>41</v>
      </c>
      <c r="C248" s="143">
        <f>'VMA 2022-BMF-Werte'!C251</f>
        <v>28</v>
      </c>
      <c r="D248" s="143">
        <f>'VMA 2022-BMF-Werte'!D251</f>
        <v>86</v>
      </c>
    </row>
    <row r="249" spans="1:4" ht="15.75" thickBot="1" x14ac:dyDescent="0.3">
      <c r="A249" s="144" t="s">
        <v>202</v>
      </c>
      <c r="B249" s="143">
        <f>'VMA 2022-BMF-Werte'!B252</f>
        <v>20</v>
      </c>
      <c r="C249" s="143">
        <f>'VMA 2022-BMF-Werte'!C252</f>
        <v>13</v>
      </c>
      <c r="D249" s="143">
        <f>'VMA 2022-BMF-Werte'!D252</f>
        <v>98</v>
      </c>
    </row>
    <row r="250" spans="1:4" ht="15.75" thickBot="1" x14ac:dyDescent="0.3">
      <c r="A250" s="144" t="s">
        <v>203</v>
      </c>
      <c r="B250" s="143">
        <f>'VMA 2022-BMF-Werte'!B253</f>
        <v>46</v>
      </c>
      <c r="C250" s="143">
        <f>'VMA 2022-BMF-Werte'!C253</f>
        <v>31</v>
      </c>
      <c r="D250" s="143">
        <f>'VMA 2022-BMF-Werte'!D253</f>
        <v>74</v>
      </c>
    </row>
    <row r="251" spans="1:4" ht="15.75" thickBot="1" x14ac:dyDescent="0.3">
      <c r="A251" s="144" t="s">
        <v>204</v>
      </c>
      <c r="B251" s="143">
        <f>'VMA 2022-BMF-Werte'!B254</f>
        <v>45</v>
      </c>
      <c r="C251" s="143">
        <f>'VMA 2022-BMF-Werte'!C254</f>
        <v>30</v>
      </c>
      <c r="D251" s="143">
        <f>'VMA 2022-BMF-Werte'!D254</f>
        <v>116</v>
      </c>
    </row>
    <row r="252" spans="1:4" x14ac:dyDescent="0.25">
      <c r="A252" s="223"/>
    </row>
  </sheetData>
  <customSheetViews>
    <customSheetView guid="{6B0FB022-C28C-411A-B896-8AE290426665}">
      <selection activeCell="E14" sqref="E14"/>
      <pageMargins left="0.7" right="0.7" top="0.78740157499999996" bottom="0.78740157499999996" header="0.3" footer="0.3"/>
      <pageSetup paperSize="9" orientation="portrait" verticalDpi="0" r:id="rId1"/>
    </customSheetView>
    <customSheetView guid="{21660CE2-6727-47E6-8CB0-40B175E835CB}">
      <selection activeCell="E14" sqref="E14"/>
      <pageMargins left="0.7" right="0.7" top="0.78740157499999996" bottom="0.78740157499999996" header="0.3" footer="0.3"/>
      <pageSetup paperSize="9" orientation="portrait" verticalDpi="0" r:id="rId2"/>
    </customSheetView>
  </customSheetViews>
  <pageMargins left="0.7" right="0.7" top="0.78740157499999996" bottom="0.78740157499999996"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F254"/>
  <sheetViews>
    <sheetView workbookViewId="0">
      <selection activeCell="J13" sqref="J13"/>
    </sheetView>
  </sheetViews>
  <sheetFormatPr baseColWidth="10" defaultRowHeight="15" x14ac:dyDescent="0.25"/>
  <cols>
    <col min="1" max="1" width="16" customWidth="1"/>
    <col min="2" max="3" width="11" bestFit="1" customWidth="1"/>
  </cols>
  <sheetData>
    <row r="1" spans="1:6" ht="48.75" customHeight="1" thickBot="1" x14ac:dyDescent="0.3">
      <c r="A1" s="469" t="s">
        <v>59</v>
      </c>
      <c r="B1" s="472" t="s">
        <v>207</v>
      </c>
      <c r="C1" s="473"/>
      <c r="D1" s="474"/>
      <c r="F1" t="s">
        <v>400</v>
      </c>
    </row>
    <row r="2" spans="1:6" ht="59.25" customHeight="1" x14ac:dyDescent="0.25">
      <c r="A2" s="470"/>
      <c r="B2" s="178" t="s">
        <v>210</v>
      </c>
      <c r="C2" s="475" t="s">
        <v>348</v>
      </c>
      <c r="D2" s="178" t="s">
        <v>208</v>
      </c>
    </row>
    <row r="3" spans="1:6" ht="60.75" thickBot="1" x14ac:dyDescent="0.3">
      <c r="A3" s="470"/>
      <c r="B3" s="179" t="s">
        <v>211</v>
      </c>
      <c r="C3" s="476"/>
      <c r="D3" s="179" t="s">
        <v>209</v>
      </c>
    </row>
    <row r="4" spans="1:6" ht="15.75" thickBot="1" x14ac:dyDescent="0.3">
      <c r="A4" s="471"/>
      <c r="B4" s="145" t="s">
        <v>23</v>
      </c>
      <c r="C4" s="145" t="s">
        <v>23</v>
      </c>
      <c r="D4" s="145" t="s">
        <v>23</v>
      </c>
    </row>
    <row r="5" spans="1:6" s="116" customFormat="1" ht="15.75" thickBot="1" x14ac:dyDescent="0.3">
      <c r="A5" s="147" t="s">
        <v>338</v>
      </c>
      <c r="B5" s="143"/>
      <c r="C5" s="143"/>
      <c r="D5" s="143"/>
    </row>
    <row r="6" spans="1:6" s="116" customFormat="1" ht="15.75" thickBot="1" x14ac:dyDescent="0.3">
      <c r="A6" s="147" t="s">
        <v>337</v>
      </c>
      <c r="B6" s="143">
        <v>0</v>
      </c>
      <c r="C6" s="143">
        <v>0</v>
      </c>
      <c r="D6" s="143">
        <v>0</v>
      </c>
    </row>
    <row r="7" spans="1:6" s="116" customFormat="1" ht="15.75" thickBot="1" x14ac:dyDescent="0.3">
      <c r="A7" s="144" t="s">
        <v>18</v>
      </c>
      <c r="B7" s="145">
        <v>28</v>
      </c>
      <c r="C7" s="145">
        <v>14</v>
      </c>
      <c r="D7" s="145">
        <v>0</v>
      </c>
      <c r="F7" s="116" t="s">
        <v>399</v>
      </c>
    </row>
    <row r="8" spans="1:6" x14ac:dyDescent="0.25">
      <c r="A8" s="207" t="s">
        <v>63</v>
      </c>
      <c r="B8" s="208">
        <v>30</v>
      </c>
      <c r="C8" s="208">
        <v>20</v>
      </c>
      <c r="D8" s="209">
        <v>95</v>
      </c>
    </row>
    <row r="9" spans="1:6" x14ac:dyDescent="0.25">
      <c r="A9" s="207" t="s">
        <v>64</v>
      </c>
      <c r="B9" s="208">
        <v>41</v>
      </c>
      <c r="C9" s="208">
        <v>28</v>
      </c>
      <c r="D9" s="209">
        <v>125</v>
      </c>
    </row>
    <row r="10" spans="1:6" x14ac:dyDescent="0.25">
      <c r="A10" s="207" t="s">
        <v>65</v>
      </c>
      <c r="B10" s="208">
        <v>39</v>
      </c>
      <c r="C10" s="208">
        <v>26</v>
      </c>
      <c r="D10" s="209">
        <v>130</v>
      </c>
    </row>
    <row r="11" spans="1:6" x14ac:dyDescent="0.25">
      <c r="A11" s="207" t="s">
        <v>66</v>
      </c>
      <c r="B11" s="208">
        <v>36</v>
      </c>
      <c r="C11" s="208">
        <v>24</v>
      </c>
      <c r="D11" s="209">
        <v>166</v>
      </c>
    </row>
    <row r="12" spans="1:6" x14ac:dyDescent="0.25">
      <c r="A12" s="207" t="s">
        <v>67</v>
      </c>
      <c r="B12" s="208">
        <v>27</v>
      </c>
      <c r="C12" s="208">
        <v>18</v>
      </c>
      <c r="D12" s="209">
        <v>112</v>
      </c>
    </row>
    <row r="13" spans="1:6" x14ac:dyDescent="0.25">
      <c r="A13" s="207" t="s">
        <v>68</v>
      </c>
      <c r="B13" s="208">
        <v>51</v>
      </c>
      <c r="C13" s="208">
        <v>34</v>
      </c>
      <c r="D13" s="209">
        <v>173</v>
      </c>
    </row>
    <row r="14" spans="1:6" x14ac:dyDescent="0.25">
      <c r="A14" s="207" t="s">
        <v>69</v>
      </c>
      <c r="B14" s="208">
        <v>41</v>
      </c>
      <c r="C14" s="208">
        <v>28</v>
      </c>
      <c r="D14" s="209">
        <v>91</v>
      </c>
    </row>
    <row r="15" spans="1:6" x14ac:dyDescent="0.25">
      <c r="A15" s="207" t="s">
        <v>70</v>
      </c>
      <c r="B15" s="208">
        <v>52</v>
      </c>
      <c r="C15" s="208">
        <v>35</v>
      </c>
      <c r="D15" s="209">
        <v>299</v>
      </c>
    </row>
    <row r="16" spans="1:6" x14ac:dyDescent="0.25">
      <c r="A16" s="207" t="s">
        <v>71</v>
      </c>
      <c r="B16" s="208">
        <v>35</v>
      </c>
      <c r="C16" s="208">
        <v>24</v>
      </c>
      <c r="D16" s="209">
        <v>113</v>
      </c>
    </row>
    <row r="17" spans="1:4" x14ac:dyDescent="0.25">
      <c r="A17" s="207" t="s">
        <v>72</v>
      </c>
      <c r="B17" s="208">
        <v>24</v>
      </c>
      <c r="C17" s="208">
        <v>16</v>
      </c>
      <c r="D17" s="209">
        <v>59</v>
      </c>
    </row>
    <row r="18" spans="1:4" x14ac:dyDescent="0.25">
      <c r="A18" s="207" t="s">
        <v>73</v>
      </c>
      <c r="B18" s="208">
        <v>30</v>
      </c>
      <c r="C18" s="208">
        <v>20</v>
      </c>
      <c r="D18" s="209">
        <v>72</v>
      </c>
    </row>
    <row r="19" spans="1:4" x14ac:dyDescent="0.25">
      <c r="A19" s="207" t="s">
        <v>212</v>
      </c>
      <c r="B19" s="210"/>
      <c r="C19" s="210"/>
      <c r="D19" s="210"/>
    </row>
    <row r="20" spans="1:4" x14ac:dyDescent="0.25">
      <c r="A20" s="207" t="s">
        <v>213</v>
      </c>
      <c r="B20" s="208">
        <v>51</v>
      </c>
      <c r="C20" s="208">
        <v>34</v>
      </c>
      <c r="D20" s="209">
        <v>158</v>
      </c>
    </row>
    <row r="21" spans="1:4" x14ac:dyDescent="0.25">
      <c r="A21" s="207" t="s">
        <v>214</v>
      </c>
      <c r="B21" s="208">
        <v>68</v>
      </c>
      <c r="C21" s="208">
        <v>45</v>
      </c>
      <c r="D21" s="209">
        <v>184</v>
      </c>
    </row>
    <row r="22" spans="1:4" x14ac:dyDescent="0.25">
      <c r="A22" s="207" t="s">
        <v>215</v>
      </c>
      <c r="B22" s="208">
        <v>51</v>
      </c>
      <c r="C22" s="208">
        <v>34</v>
      </c>
      <c r="D22" s="209">
        <v>158</v>
      </c>
    </row>
    <row r="23" spans="1:4" x14ac:dyDescent="0.25">
      <c r="A23" s="207" t="s">
        <v>74</v>
      </c>
      <c r="B23" s="208">
        <v>45</v>
      </c>
      <c r="C23" s="208">
        <v>30</v>
      </c>
      <c r="D23" s="209">
        <v>180</v>
      </c>
    </row>
    <row r="24" spans="1:4" x14ac:dyDescent="0.25">
      <c r="A24" s="207" t="s">
        <v>75</v>
      </c>
      <c r="B24" s="208">
        <v>50</v>
      </c>
      <c r="C24" s="208">
        <v>33</v>
      </c>
      <c r="D24" s="209">
        <v>165</v>
      </c>
    </row>
    <row r="25" spans="1:4" x14ac:dyDescent="0.25">
      <c r="A25" s="207" t="s">
        <v>76</v>
      </c>
      <c r="B25" s="208">
        <v>52</v>
      </c>
      <c r="C25" s="208">
        <v>35</v>
      </c>
      <c r="D25" s="209">
        <v>165</v>
      </c>
    </row>
    <row r="26" spans="1:4" x14ac:dyDescent="0.25">
      <c r="A26" s="207" t="s">
        <v>77</v>
      </c>
      <c r="B26" s="208">
        <v>42</v>
      </c>
      <c r="C26" s="208">
        <v>28</v>
      </c>
      <c r="D26" s="209">
        <v>135</v>
      </c>
    </row>
    <row r="27" spans="1:4" x14ac:dyDescent="0.25">
      <c r="A27" s="207" t="s">
        <v>78</v>
      </c>
      <c r="B27" s="208">
        <v>52</v>
      </c>
      <c r="C27" s="208">
        <v>35</v>
      </c>
      <c r="D27" s="209">
        <v>115</v>
      </c>
    </row>
    <row r="28" spans="1:4" x14ac:dyDescent="0.25">
      <c r="A28" s="207" t="s">
        <v>79</v>
      </c>
      <c r="B28" s="208">
        <v>30</v>
      </c>
      <c r="C28" s="208">
        <v>20</v>
      </c>
      <c r="D28" s="209">
        <v>93</v>
      </c>
    </row>
    <row r="29" spans="1:4" ht="25.5" x14ac:dyDescent="0.25">
      <c r="A29" s="207" t="s">
        <v>216</v>
      </c>
      <c r="B29" s="208">
        <v>23</v>
      </c>
      <c r="C29" s="208">
        <v>16</v>
      </c>
      <c r="D29" s="209">
        <v>75</v>
      </c>
    </row>
    <row r="30" spans="1:4" x14ac:dyDescent="0.25">
      <c r="A30" s="207" t="s">
        <v>80</v>
      </c>
      <c r="B30" s="208">
        <v>46</v>
      </c>
      <c r="C30" s="208">
        <v>31</v>
      </c>
      <c r="D30" s="209">
        <v>176</v>
      </c>
    </row>
    <row r="31" spans="1:4" x14ac:dyDescent="0.25">
      <c r="A31" s="207" t="s">
        <v>217</v>
      </c>
      <c r="B31" s="210"/>
      <c r="C31" s="210"/>
      <c r="D31" s="210"/>
    </row>
    <row r="32" spans="1:4" x14ac:dyDescent="0.25">
      <c r="A32" s="207" t="s">
        <v>218</v>
      </c>
      <c r="B32" s="208">
        <v>57</v>
      </c>
      <c r="C32" s="208">
        <v>38</v>
      </c>
      <c r="D32" s="209">
        <v>127</v>
      </c>
    </row>
    <row r="33" spans="1:4" x14ac:dyDescent="0.25">
      <c r="A33" s="207" t="s">
        <v>219</v>
      </c>
      <c r="B33" s="208">
        <v>57</v>
      </c>
      <c r="C33" s="208">
        <v>38</v>
      </c>
      <c r="D33" s="209">
        <v>145</v>
      </c>
    </row>
    <row r="34" spans="1:4" x14ac:dyDescent="0.25">
      <c r="A34" s="207" t="s">
        <v>220</v>
      </c>
      <c r="B34" s="208">
        <v>53</v>
      </c>
      <c r="C34" s="208">
        <v>36</v>
      </c>
      <c r="D34" s="209">
        <v>132</v>
      </c>
    </row>
    <row r="35" spans="1:4" x14ac:dyDescent="0.25">
      <c r="A35" s="207" t="s">
        <v>215</v>
      </c>
      <c r="B35" s="208">
        <v>51</v>
      </c>
      <c r="C35" s="208">
        <v>34</v>
      </c>
      <c r="D35" s="209">
        <v>84</v>
      </c>
    </row>
    <row r="36" spans="1:4" x14ac:dyDescent="0.25">
      <c r="A36" s="207" t="s">
        <v>81</v>
      </c>
      <c r="B36" s="208">
        <v>52</v>
      </c>
      <c r="C36" s="208">
        <v>35</v>
      </c>
      <c r="D36" s="209">
        <v>106</v>
      </c>
    </row>
    <row r="37" spans="1:4" x14ac:dyDescent="0.25">
      <c r="A37" s="207" t="s">
        <v>82</v>
      </c>
      <c r="B37" s="208">
        <v>22</v>
      </c>
      <c r="C37" s="208">
        <v>15</v>
      </c>
      <c r="D37" s="209">
        <v>115</v>
      </c>
    </row>
    <row r="38" spans="1:4" x14ac:dyDescent="0.25">
      <c r="A38" s="207" t="s">
        <v>83</v>
      </c>
      <c r="B38" s="208">
        <v>38</v>
      </c>
      <c r="C38" s="208">
        <v>25</v>
      </c>
      <c r="D38" s="209">
        <v>174</v>
      </c>
    </row>
    <row r="39" spans="1:4" x14ac:dyDescent="0.25">
      <c r="A39" s="207" t="s">
        <v>84</v>
      </c>
      <c r="B39" s="208">
        <v>36</v>
      </c>
      <c r="C39" s="208">
        <v>24</v>
      </c>
      <c r="D39" s="209">
        <v>138</v>
      </c>
    </row>
    <row r="40" spans="1:4" x14ac:dyDescent="0.25">
      <c r="A40" s="207" t="s">
        <v>85</v>
      </c>
      <c r="B40" s="208">
        <v>44</v>
      </c>
      <c r="C40" s="208">
        <v>29</v>
      </c>
      <c r="D40" s="209">
        <v>154</v>
      </c>
    </row>
    <row r="41" spans="1:4" x14ac:dyDescent="0.25">
      <c r="A41" s="207" t="s">
        <v>47</v>
      </c>
      <c r="B41" s="210"/>
      <c r="C41" s="210"/>
      <c r="D41" s="210"/>
    </row>
    <row r="42" spans="1:4" x14ac:dyDescent="0.25">
      <c r="A42" s="207" t="s">
        <v>221</v>
      </c>
      <c r="B42" s="208">
        <v>41</v>
      </c>
      <c r="C42" s="208">
        <v>28</v>
      </c>
      <c r="D42" s="209">
        <v>131</v>
      </c>
    </row>
    <row r="43" spans="1:4" x14ac:dyDescent="0.25">
      <c r="A43" s="207" t="s">
        <v>222</v>
      </c>
      <c r="B43" s="208">
        <v>74</v>
      </c>
      <c r="C43" s="208">
        <v>49</v>
      </c>
      <c r="D43" s="209">
        <v>145</v>
      </c>
    </row>
    <row r="44" spans="1:4" x14ac:dyDescent="0.25">
      <c r="A44" s="207" t="s">
        <v>223</v>
      </c>
      <c r="B44" s="211">
        <v>36</v>
      </c>
      <c r="C44" s="211">
        <v>24</v>
      </c>
      <c r="D44" s="212">
        <v>150</v>
      </c>
    </row>
    <row r="45" spans="1:4" x14ac:dyDescent="0.25">
      <c r="A45" s="207" t="s">
        <v>224</v>
      </c>
      <c r="B45" s="211">
        <v>30</v>
      </c>
      <c r="C45" s="211">
        <v>20</v>
      </c>
      <c r="D45" s="212">
        <v>185</v>
      </c>
    </row>
    <row r="46" spans="1:4" x14ac:dyDescent="0.25">
      <c r="A46" s="207" t="s">
        <v>225</v>
      </c>
      <c r="B46" s="211">
        <v>58</v>
      </c>
      <c r="C46" s="211">
        <v>39</v>
      </c>
      <c r="D46" s="212">
        <v>217</v>
      </c>
    </row>
    <row r="47" spans="1:4" x14ac:dyDescent="0.25">
      <c r="A47" s="207" t="s">
        <v>215</v>
      </c>
      <c r="B47" s="211">
        <v>48</v>
      </c>
      <c r="C47" s="211">
        <v>32</v>
      </c>
      <c r="D47" s="212">
        <v>112</v>
      </c>
    </row>
    <row r="48" spans="1:4" x14ac:dyDescent="0.25">
      <c r="A48" s="207" t="s">
        <v>86</v>
      </c>
      <c r="B48" s="211">
        <v>47</v>
      </c>
      <c r="C48" s="211">
        <v>32</v>
      </c>
      <c r="D48" s="212">
        <v>93</v>
      </c>
    </row>
    <row r="49" spans="1:4" x14ac:dyDescent="0.25">
      <c r="A49" s="207" t="s">
        <v>87</v>
      </c>
      <c r="B49" s="211">
        <v>59</v>
      </c>
      <c r="C49" s="211">
        <v>40</v>
      </c>
      <c r="D49" s="212">
        <v>166</v>
      </c>
    </row>
    <row r="50" spans="1:4" x14ac:dyDescent="0.25">
      <c r="A50" s="207" t="s">
        <v>17</v>
      </c>
      <c r="B50" s="211">
        <v>58</v>
      </c>
      <c r="C50" s="211">
        <v>39</v>
      </c>
      <c r="D50" s="212">
        <v>143</v>
      </c>
    </row>
    <row r="51" spans="1:4" ht="25.5" x14ac:dyDescent="0.25">
      <c r="A51" s="207" t="s">
        <v>88</v>
      </c>
      <c r="B51" s="211">
        <v>45</v>
      </c>
      <c r="C51" s="211">
        <v>30</v>
      </c>
      <c r="D51" s="212">
        <v>147</v>
      </c>
    </row>
    <row r="52" spans="1:4" x14ac:dyDescent="0.25">
      <c r="A52" s="207" t="s">
        <v>89</v>
      </c>
      <c r="B52" s="211">
        <v>65</v>
      </c>
      <c r="C52" s="211">
        <v>44</v>
      </c>
      <c r="D52" s="212">
        <v>305</v>
      </c>
    </row>
    <row r="53" spans="1:4" x14ac:dyDescent="0.25">
      <c r="A53" s="207" t="s">
        <v>90</v>
      </c>
      <c r="B53" s="211">
        <v>44</v>
      </c>
      <c r="C53" s="211">
        <v>29</v>
      </c>
      <c r="D53" s="212">
        <v>97</v>
      </c>
    </row>
    <row r="54" spans="1:4" x14ac:dyDescent="0.25">
      <c r="A54" s="207" t="s">
        <v>91</v>
      </c>
      <c r="B54" s="211">
        <v>44</v>
      </c>
      <c r="C54" s="211">
        <v>29</v>
      </c>
      <c r="D54" s="212">
        <v>119</v>
      </c>
    </row>
    <row r="55" spans="1:4" x14ac:dyDescent="0.25">
      <c r="A55" s="207" t="s">
        <v>92</v>
      </c>
      <c r="B55" s="211">
        <v>50</v>
      </c>
      <c r="C55" s="211">
        <v>33</v>
      </c>
      <c r="D55" s="212">
        <v>91</v>
      </c>
    </row>
    <row r="56" spans="1:4" x14ac:dyDescent="0.25">
      <c r="A56" s="207" t="s">
        <v>93</v>
      </c>
      <c r="B56" s="211">
        <v>29</v>
      </c>
      <c r="C56" s="211">
        <v>20</v>
      </c>
      <c r="D56" s="212">
        <v>85</v>
      </c>
    </row>
    <row r="57" spans="1:4" x14ac:dyDescent="0.25">
      <c r="A57" s="207" t="s">
        <v>94</v>
      </c>
      <c r="B57" s="211">
        <v>34</v>
      </c>
      <c r="C57" s="211">
        <v>23</v>
      </c>
      <c r="D57" s="212">
        <v>69</v>
      </c>
    </row>
    <row r="58" spans="1:4" x14ac:dyDescent="0.25">
      <c r="A58" s="207" t="s">
        <v>95</v>
      </c>
      <c r="B58" s="211">
        <v>50</v>
      </c>
      <c r="C58" s="211">
        <v>33</v>
      </c>
      <c r="D58" s="212">
        <v>136</v>
      </c>
    </row>
    <row r="59" spans="1:4" x14ac:dyDescent="0.25">
      <c r="A59" s="207" t="s">
        <v>226</v>
      </c>
      <c r="B59" s="210"/>
      <c r="C59" s="210"/>
      <c r="D59" s="210"/>
    </row>
    <row r="60" spans="1:4" x14ac:dyDescent="0.25">
      <c r="A60" s="207" t="s">
        <v>398</v>
      </c>
      <c r="B60" s="211">
        <v>53</v>
      </c>
      <c r="C60" s="211">
        <v>36</v>
      </c>
      <c r="D60" s="212">
        <v>115</v>
      </c>
    </row>
    <row r="61" spans="1:4" x14ac:dyDescent="0.25">
      <c r="A61" s="207" t="s">
        <v>227</v>
      </c>
      <c r="B61" s="211">
        <v>46</v>
      </c>
      <c r="C61" s="211">
        <v>31</v>
      </c>
      <c r="D61" s="212">
        <v>101</v>
      </c>
    </row>
    <row r="62" spans="1:4" ht="38.25" x14ac:dyDescent="0.25">
      <c r="A62" s="213" t="s">
        <v>228</v>
      </c>
      <c r="B62" s="211">
        <v>58</v>
      </c>
      <c r="C62" s="211">
        <v>39</v>
      </c>
      <c r="D62" s="212">
        <v>152</v>
      </c>
    </row>
    <row r="63" spans="1:4" x14ac:dyDescent="0.25">
      <c r="A63" s="207" t="s">
        <v>229</v>
      </c>
      <c r="B63" s="211">
        <v>51</v>
      </c>
      <c r="C63" s="211">
        <v>34</v>
      </c>
      <c r="D63" s="212">
        <v>96</v>
      </c>
    </row>
    <row r="64" spans="1:4" x14ac:dyDescent="0.25">
      <c r="A64" s="207" t="s">
        <v>215</v>
      </c>
      <c r="B64" s="211">
        <v>44</v>
      </c>
      <c r="C64" s="211">
        <v>29</v>
      </c>
      <c r="D64" s="212">
        <v>115</v>
      </c>
    </row>
    <row r="65" spans="1:4" x14ac:dyDescent="0.25">
      <c r="A65" s="207" t="s">
        <v>96</v>
      </c>
      <c r="B65" s="211">
        <v>52</v>
      </c>
      <c r="C65" s="211">
        <v>35</v>
      </c>
      <c r="D65" s="212">
        <v>183</v>
      </c>
    </row>
    <row r="66" spans="1:4" x14ac:dyDescent="0.25">
      <c r="A66" s="207" t="s">
        <v>97</v>
      </c>
      <c r="B66" s="211">
        <v>40</v>
      </c>
      <c r="C66" s="211">
        <v>27</v>
      </c>
      <c r="D66" s="212">
        <v>161</v>
      </c>
    </row>
    <row r="67" spans="1:4" x14ac:dyDescent="0.25">
      <c r="A67" s="207" t="s">
        <v>98</v>
      </c>
      <c r="B67" s="211">
        <v>35</v>
      </c>
      <c r="C67" s="211">
        <v>24</v>
      </c>
      <c r="D67" s="212">
        <v>88</v>
      </c>
    </row>
    <row r="68" spans="1:4" x14ac:dyDescent="0.25">
      <c r="A68" s="207" t="s">
        <v>99</v>
      </c>
      <c r="B68" s="211">
        <v>46</v>
      </c>
      <c r="C68" s="211">
        <v>31</v>
      </c>
      <c r="D68" s="212">
        <v>148</v>
      </c>
    </row>
    <row r="69" spans="1:4" x14ac:dyDescent="0.25">
      <c r="A69" s="207" t="s">
        <v>230</v>
      </c>
      <c r="B69" s="210"/>
      <c r="C69" s="210"/>
      <c r="D69" s="210"/>
    </row>
    <row r="70" spans="1:4" x14ac:dyDescent="0.25">
      <c r="A70" s="207" t="s">
        <v>231</v>
      </c>
      <c r="B70" s="211">
        <v>46</v>
      </c>
      <c r="C70" s="211">
        <v>31</v>
      </c>
      <c r="D70" s="212">
        <v>132</v>
      </c>
    </row>
    <row r="71" spans="1:4" x14ac:dyDescent="0.25">
      <c r="A71" s="207" t="s">
        <v>215</v>
      </c>
      <c r="B71" s="211">
        <v>36</v>
      </c>
      <c r="C71" s="211">
        <v>24</v>
      </c>
      <c r="D71" s="212">
        <v>135</v>
      </c>
    </row>
    <row r="72" spans="1:4" x14ac:dyDescent="0.25">
      <c r="A72" s="207" t="s">
        <v>100</v>
      </c>
      <c r="B72" s="211">
        <v>34</v>
      </c>
      <c r="C72" s="211">
        <v>23</v>
      </c>
      <c r="D72" s="212">
        <v>90</v>
      </c>
    </row>
    <row r="73" spans="1:4" x14ac:dyDescent="0.25">
      <c r="A73" s="207" t="s">
        <v>101</v>
      </c>
      <c r="B73" s="211">
        <v>46</v>
      </c>
      <c r="C73" s="211">
        <v>31</v>
      </c>
      <c r="D73" s="212">
        <v>118</v>
      </c>
    </row>
    <row r="74" spans="1:4" x14ac:dyDescent="0.25">
      <c r="A74" s="207" t="s">
        <v>102</v>
      </c>
      <c r="B74" s="211">
        <v>24</v>
      </c>
      <c r="C74" s="211">
        <v>16</v>
      </c>
      <c r="D74" s="212">
        <v>86</v>
      </c>
    </row>
    <row r="75" spans="1:4" x14ac:dyDescent="0.25">
      <c r="A75" s="207" t="s">
        <v>103</v>
      </c>
      <c r="B75" s="211">
        <v>58</v>
      </c>
      <c r="C75" s="211">
        <v>39</v>
      </c>
      <c r="D75" s="212">
        <v>130</v>
      </c>
    </row>
    <row r="76" spans="1:4" x14ac:dyDescent="0.25">
      <c r="A76" s="207" t="s">
        <v>104</v>
      </c>
      <c r="B76" s="211">
        <v>48</v>
      </c>
      <c r="C76" s="211">
        <v>32</v>
      </c>
      <c r="D76" s="212">
        <v>101</v>
      </c>
    </row>
    <row r="77" spans="1:4" x14ac:dyDescent="0.25">
      <c r="A77" s="207" t="s">
        <v>232</v>
      </c>
      <c r="B77" s="210"/>
      <c r="C77" s="210"/>
      <c r="D77" s="210"/>
    </row>
    <row r="78" spans="1:4" x14ac:dyDescent="0.25">
      <c r="A78" s="207" t="s">
        <v>378</v>
      </c>
      <c r="B78" s="211">
        <v>42</v>
      </c>
      <c r="C78" s="211">
        <v>28</v>
      </c>
      <c r="D78" s="212">
        <v>155</v>
      </c>
    </row>
    <row r="79" spans="1:4" x14ac:dyDescent="0.25">
      <c r="A79" s="207" t="s">
        <v>233</v>
      </c>
      <c r="B79" s="208">
        <v>32</v>
      </c>
      <c r="C79" s="208">
        <v>21</v>
      </c>
      <c r="D79" s="209">
        <v>85</v>
      </c>
    </row>
    <row r="80" spans="1:4" x14ac:dyDescent="0.25">
      <c r="A80" s="207" t="s">
        <v>234</v>
      </c>
      <c r="B80" s="208">
        <v>35</v>
      </c>
      <c r="C80" s="208">
        <v>24</v>
      </c>
      <c r="D80" s="209">
        <v>145</v>
      </c>
    </row>
    <row r="81" spans="1:4" x14ac:dyDescent="0.25">
      <c r="A81" s="207" t="s">
        <v>235</v>
      </c>
      <c r="B81" s="208">
        <v>50</v>
      </c>
      <c r="C81" s="208">
        <v>33</v>
      </c>
      <c r="D81" s="209">
        <v>146</v>
      </c>
    </row>
    <row r="82" spans="1:4" x14ac:dyDescent="0.25">
      <c r="A82" s="207" t="s">
        <v>236</v>
      </c>
      <c r="B82" s="208">
        <v>38</v>
      </c>
      <c r="C82" s="208">
        <v>25</v>
      </c>
      <c r="D82" s="209">
        <v>185</v>
      </c>
    </row>
    <row r="83" spans="1:4" x14ac:dyDescent="0.25">
      <c r="A83" s="207" t="s">
        <v>215</v>
      </c>
      <c r="B83" s="208">
        <v>32</v>
      </c>
      <c r="C83" s="208">
        <v>21</v>
      </c>
      <c r="D83" s="209">
        <v>85</v>
      </c>
    </row>
    <row r="84" spans="1:4" x14ac:dyDescent="0.25">
      <c r="A84" s="207" t="s">
        <v>105</v>
      </c>
      <c r="B84" s="208">
        <v>36</v>
      </c>
      <c r="C84" s="208">
        <v>24</v>
      </c>
      <c r="D84" s="209">
        <v>134</v>
      </c>
    </row>
    <row r="85" spans="1:4" x14ac:dyDescent="0.25">
      <c r="A85" s="207" t="s">
        <v>106</v>
      </c>
      <c r="B85" s="208">
        <v>33</v>
      </c>
      <c r="C85" s="208">
        <v>22</v>
      </c>
      <c r="D85" s="209">
        <v>196</v>
      </c>
    </row>
    <row r="86" spans="1:4" x14ac:dyDescent="0.25">
      <c r="A86" s="207" t="s">
        <v>107</v>
      </c>
      <c r="B86" s="208">
        <v>58</v>
      </c>
      <c r="C86" s="208">
        <v>39</v>
      </c>
      <c r="D86" s="209">
        <v>129</v>
      </c>
    </row>
    <row r="87" spans="1:4" x14ac:dyDescent="0.25">
      <c r="A87" s="207" t="s">
        <v>108</v>
      </c>
      <c r="B87" s="208">
        <v>47</v>
      </c>
      <c r="C87" s="208">
        <v>32</v>
      </c>
      <c r="D87" s="209">
        <v>108</v>
      </c>
    </row>
    <row r="88" spans="1:4" x14ac:dyDescent="0.25">
      <c r="A88" s="207" t="s">
        <v>109</v>
      </c>
      <c r="B88" s="208">
        <v>66</v>
      </c>
      <c r="C88" s="208">
        <v>44</v>
      </c>
      <c r="D88" s="209">
        <v>190</v>
      </c>
    </row>
    <row r="89" spans="1:4" x14ac:dyDescent="0.25">
      <c r="A89" s="207" t="s">
        <v>237</v>
      </c>
      <c r="B89" s="210"/>
      <c r="C89" s="210"/>
      <c r="D89" s="210"/>
    </row>
    <row r="90" spans="1:4" x14ac:dyDescent="0.25">
      <c r="A90" s="207" t="s">
        <v>238</v>
      </c>
      <c r="B90" s="208">
        <v>45</v>
      </c>
      <c r="C90" s="208">
        <v>30</v>
      </c>
      <c r="D90" s="209">
        <v>158</v>
      </c>
    </row>
    <row r="91" spans="1:4" x14ac:dyDescent="0.25">
      <c r="A91" s="207" t="s">
        <v>239</v>
      </c>
      <c r="B91" s="208">
        <v>40</v>
      </c>
      <c r="C91" s="208">
        <v>27</v>
      </c>
      <c r="D91" s="209">
        <v>135</v>
      </c>
    </row>
    <row r="92" spans="1:4" x14ac:dyDescent="0.25">
      <c r="A92" s="207" t="s">
        <v>215</v>
      </c>
      <c r="B92" s="208">
        <v>40</v>
      </c>
      <c r="C92" s="208">
        <v>27</v>
      </c>
      <c r="D92" s="209">
        <v>135</v>
      </c>
    </row>
    <row r="93" spans="1:4" x14ac:dyDescent="0.25">
      <c r="A93" s="207" t="s">
        <v>110</v>
      </c>
      <c r="B93" s="208">
        <v>57</v>
      </c>
      <c r="C93" s="208">
        <v>38</v>
      </c>
      <c r="D93" s="209">
        <v>138</v>
      </c>
    </row>
    <row r="94" spans="1:4" x14ac:dyDescent="0.25">
      <c r="A94" s="207" t="s">
        <v>240</v>
      </c>
      <c r="B94" s="210"/>
      <c r="C94" s="210"/>
      <c r="D94" s="210"/>
    </row>
    <row r="95" spans="1:4" x14ac:dyDescent="0.25">
      <c r="A95" s="207" t="s">
        <v>241</v>
      </c>
      <c r="B95" s="208">
        <v>66</v>
      </c>
      <c r="C95" s="208">
        <v>44</v>
      </c>
      <c r="D95" s="209">
        <v>233</v>
      </c>
    </row>
    <row r="96" spans="1:4" x14ac:dyDescent="0.25">
      <c r="A96" s="207" t="s">
        <v>215</v>
      </c>
      <c r="B96" s="208">
        <v>52</v>
      </c>
      <c r="C96" s="208">
        <v>35</v>
      </c>
      <c r="D96" s="209">
        <v>190</v>
      </c>
    </row>
    <row r="97" spans="1:4" x14ac:dyDescent="0.25">
      <c r="A97" s="207" t="s">
        <v>111</v>
      </c>
      <c r="B97" s="208">
        <v>24</v>
      </c>
      <c r="C97" s="208">
        <v>16</v>
      </c>
      <c r="D97" s="209">
        <v>95</v>
      </c>
    </row>
    <row r="98" spans="1:4" x14ac:dyDescent="0.25">
      <c r="A98" s="207" t="s">
        <v>112</v>
      </c>
      <c r="B98" s="208">
        <v>46</v>
      </c>
      <c r="C98" s="208">
        <v>31</v>
      </c>
      <c r="D98" s="209">
        <v>126</v>
      </c>
    </row>
    <row r="99" spans="1:4" x14ac:dyDescent="0.25">
      <c r="A99" s="207" t="s">
        <v>113</v>
      </c>
      <c r="B99" s="208">
        <v>38</v>
      </c>
      <c r="C99" s="208">
        <v>25</v>
      </c>
      <c r="D99" s="209">
        <v>94</v>
      </c>
    </row>
    <row r="100" spans="1:4" x14ac:dyDescent="0.25">
      <c r="A100" s="207" t="s">
        <v>114</v>
      </c>
      <c r="B100" s="208">
        <v>50</v>
      </c>
      <c r="C100" s="208">
        <v>33</v>
      </c>
      <c r="D100" s="209">
        <v>180</v>
      </c>
    </row>
    <row r="101" spans="1:4" x14ac:dyDescent="0.25">
      <c r="A101" s="207" t="s">
        <v>242</v>
      </c>
      <c r="B101" s="210"/>
      <c r="C101" s="210"/>
      <c r="D101" s="210"/>
    </row>
    <row r="102" spans="1:4" x14ac:dyDescent="0.25">
      <c r="A102" s="207" t="s">
        <v>243</v>
      </c>
      <c r="B102" s="208">
        <v>47</v>
      </c>
      <c r="C102" s="208">
        <v>32</v>
      </c>
      <c r="D102" s="209">
        <v>142</v>
      </c>
    </row>
    <row r="103" spans="1:4" x14ac:dyDescent="0.25">
      <c r="A103" s="207" t="s">
        <v>244</v>
      </c>
      <c r="B103" s="208">
        <v>51</v>
      </c>
      <c r="C103" s="208">
        <v>34</v>
      </c>
      <c r="D103" s="209">
        <v>161</v>
      </c>
    </row>
    <row r="104" spans="1:4" x14ac:dyDescent="0.25">
      <c r="A104" s="207" t="s">
        <v>245</v>
      </c>
      <c r="B104" s="208">
        <v>50</v>
      </c>
      <c r="C104" s="208">
        <v>33</v>
      </c>
      <c r="D104" s="209">
        <v>140</v>
      </c>
    </row>
    <row r="105" spans="1:4" x14ac:dyDescent="0.25">
      <c r="A105" s="207" t="s">
        <v>215</v>
      </c>
      <c r="B105" s="208">
        <v>47</v>
      </c>
      <c r="C105" s="208">
        <v>32</v>
      </c>
      <c r="D105" s="209">
        <v>134</v>
      </c>
    </row>
    <row r="106" spans="1:4" x14ac:dyDescent="0.25">
      <c r="A106" s="207" t="s">
        <v>115</v>
      </c>
      <c r="B106" s="208">
        <v>30</v>
      </c>
      <c r="C106" s="208">
        <v>20</v>
      </c>
      <c r="D106" s="209">
        <v>105</v>
      </c>
    </row>
    <row r="107" spans="1:4" x14ac:dyDescent="0.25">
      <c r="A107" s="207" t="s">
        <v>116</v>
      </c>
      <c r="B107" s="208">
        <v>45</v>
      </c>
      <c r="C107" s="208">
        <v>30</v>
      </c>
      <c r="D107" s="209">
        <v>111</v>
      </c>
    </row>
    <row r="108" spans="1:4" x14ac:dyDescent="0.25">
      <c r="A108" s="207" t="s">
        <v>117</v>
      </c>
      <c r="B108" s="208">
        <v>56</v>
      </c>
      <c r="C108" s="208">
        <v>37</v>
      </c>
      <c r="D108" s="209">
        <v>149</v>
      </c>
    </row>
    <row r="109" spans="1:4" x14ac:dyDescent="0.25">
      <c r="A109" s="207" t="s">
        <v>118</v>
      </c>
      <c r="B109" s="208">
        <v>51</v>
      </c>
      <c r="C109" s="208">
        <v>34</v>
      </c>
      <c r="D109" s="209">
        <v>219</v>
      </c>
    </row>
    <row r="110" spans="1:4" x14ac:dyDescent="0.25">
      <c r="A110" s="207" t="s">
        <v>119</v>
      </c>
      <c r="B110" s="208">
        <v>27</v>
      </c>
      <c r="C110" s="208">
        <v>18</v>
      </c>
      <c r="D110" s="209">
        <v>74</v>
      </c>
    </row>
    <row r="111" spans="1:4" x14ac:dyDescent="0.25">
      <c r="A111" s="207" t="s">
        <v>120</v>
      </c>
      <c r="B111" s="208">
        <v>46</v>
      </c>
      <c r="C111" s="208">
        <v>31</v>
      </c>
      <c r="D111" s="209">
        <v>115</v>
      </c>
    </row>
    <row r="112" spans="1:4" x14ac:dyDescent="0.25">
      <c r="A112" s="207" t="s">
        <v>246</v>
      </c>
      <c r="B112" s="208">
        <v>62</v>
      </c>
      <c r="C112" s="208">
        <v>41</v>
      </c>
      <c r="D112" s="209">
        <v>215</v>
      </c>
    </row>
    <row r="113" spans="1:4" ht="38.25" x14ac:dyDescent="0.25">
      <c r="A113" s="207" t="s">
        <v>247</v>
      </c>
      <c r="B113" s="208">
        <v>70</v>
      </c>
      <c r="C113" s="208">
        <v>47</v>
      </c>
      <c r="D113" s="209">
        <v>190</v>
      </c>
    </row>
    <row r="114" spans="1:4" ht="38.25" x14ac:dyDescent="0.25">
      <c r="A114" s="214" t="s">
        <v>248</v>
      </c>
      <c r="B114" s="215">
        <v>28</v>
      </c>
      <c r="C114" s="215">
        <v>19</v>
      </c>
      <c r="D114" s="216">
        <v>92</v>
      </c>
    </row>
    <row r="115" spans="1:4" x14ac:dyDescent="0.25">
      <c r="A115" s="207" t="s">
        <v>249</v>
      </c>
      <c r="B115" s="211">
        <v>48</v>
      </c>
      <c r="C115" s="211">
        <v>32</v>
      </c>
      <c r="D115" s="212">
        <v>108</v>
      </c>
    </row>
    <row r="116" spans="1:4" x14ac:dyDescent="0.25">
      <c r="A116" s="207" t="s">
        <v>121</v>
      </c>
      <c r="B116" s="211">
        <v>23</v>
      </c>
      <c r="C116" s="211">
        <v>16</v>
      </c>
      <c r="D116" s="212">
        <v>57</v>
      </c>
    </row>
    <row r="117" spans="1:4" x14ac:dyDescent="0.25">
      <c r="A117" s="207" t="s">
        <v>122</v>
      </c>
      <c r="B117" s="211">
        <v>35</v>
      </c>
      <c r="C117" s="211">
        <v>24</v>
      </c>
      <c r="D117" s="212">
        <v>107</v>
      </c>
    </row>
    <row r="118" spans="1:4" x14ac:dyDescent="0.25">
      <c r="A118" s="207" t="s">
        <v>123</v>
      </c>
      <c r="B118" s="211">
        <v>46</v>
      </c>
      <c r="C118" s="211">
        <v>31</v>
      </c>
      <c r="D118" s="212">
        <v>228</v>
      </c>
    </row>
    <row r="119" spans="1:4" x14ac:dyDescent="0.25">
      <c r="A119" s="207" t="s">
        <v>124</v>
      </c>
      <c r="B119" s="211">
        <v>56</v>
      </c>
      <c r="C119" s="211">
        <v>37</v>
      </c>
      <c r="D119" s="212">
        <v>241</v>
      </c>
    </row>
    <row r="120" spans="1:4" x14ac:dyDescent="0.25">
      <c r="A120" s="207" t="s">
        <v>125</v>
      </c>
      <c r="B120" s="211">
        <v>33</v>
      </c>
      <c r="C120" s="211">
        <v>22</v>
      </c>
      <c r="D120" s="212">
        <v>96</v>
      </c>
    </row>
    <row r="121" spans="1:4" x14ac:dyDescent="0.25">
      <c r="A121" s="207" t="s">
        <v>126</v>
      </c>
      <c r="B121" s="211">
        <v>24</v>
      </c>
      <c r="C121" s="211">
        <v>16</v>
      </c>
      <c r="D121" s="212">
        <v>103</v>
      </c>
    </row>
    <row r="122" spans="1:4" x14ac:dyDescent="0.25">
      <c r="A122" s="207" t="s">
        <v>127</v>
      </c>
      <c r="B122" s="211">
        <v>35</v>
      </c>
      <c r="C122" s="211">
        <v>24</v>
      </c>
      <c r="D122" s="212">
        <v>76</v>
      </c>
    </row>
    <row r="123" spans="1:4" x14ac:dyDescent="0.25">
      <c r="A123" s="207" t="s">
        <v>128</v>
      </c>
      <c r="B123" s="211">
        <v>59</v>
      </c>
      <c r="C123" s="211">
        <v>40</v>
      </c>
      <c r="D123" s="212">
        <v>123</v>
      </c>
    </row>
    <row r="124" spans="1:4" x14ac:dyDescent="0.25">
      <c r="A124" s="207" t="s">
        <v>129</v>
      </c>
      <c r="B124" s="211">
        <v>63</v>
      </c>
      <c r="C124" s="211">
        <v>42</v>
      </c>
      <c r="D124" s="212">
        <v>135</v>
      </c>
    </row>
    <row r="125" spans="1:4" x14ac:dyDescent="0.25">
      <c r="A125" s="207" t="s">
        <v>130</v>
      </c>
      <c r="B125" s="211">
        <v>56</v>
      </c>
      <c r="C125" s="211">
        <v>37</v>
      </c>
      <c r="D125" s="212">
        <v>190</v>
      </c>
    </row>
    <row r="126" spans="1:4" x14ac:dyDescent="0.25">
      <c r="A126" s="207" t="s">
        <v>131</v>
      </c>
      <c r="B126" s="211">
        <v>26</v>
      </c>
      <c r="C126" s="211">
        <v>17</v>
      </c>
      <c r="D126" s="212">
        <v>109</v>
      </c>
    </row>
    <row r="127" spans="1:4" x14ac:dyDescent="0.25">
      <c r="A127" s="207" t="s">
        <v>132</v>
      </c>
      <c r="B127" s="211">
        <v>47</v>
      </c>
      <c r="C127" s="211">
        <v>32</v>
      </c>
      <c r="D127" s="212">
        <v>130</v>
      </c>
    </row>
    <row r="128" spans="1:4" x14ac:dyDescent="0.25">
      <c r="A128" s="207" t="s">
        <v>133</v>
      </c>
      <c r="B128" s="211">
        <v>34</v>
      </c>
      <c r="C128" s="211">
        <v>23</v>
      </c>
      <c r="D128" s="212">
        <v>87</v>
      </c>
    </row>
    <row r="129" spans="1:4" x14ac:dyDescent="0.25">
      <c r="A129" s="207" t="s">
        <v>134</v>
      </c>
      <c r="B129" s="211">
        <v>47</v>
      </c>
      <c r="C129" s="211">
        <v>32</v>
      </c>
      <c r="D129" s="212">
        <v>123</v>
      </c>
    </row>
    <row r="130" spans="1:4" x14ac:dyDescent="0.25">
      <c r="A130" s="207" t="s">
        <v>135</v>
      </c>
      <c r="B130" s="211">
        <v>34</v>
      </c>
      <c r="C130" s="211">
        <v>23</v>
      </c>
      <c r="D130" s="212">
        <v>88</v>
      </c>
    </row>
    <row r="131" spans="1:4" x14ac:dyDescent="0.25">
      <c r="A131" s="207" t="s">
        <v>136</v>
      </c>
      <c r="B131" s="211">
        <v>52</v>
      </c>
      <c r="C131" s="211">
        <v>35</v>
      </c>
      <c r="D131" s="212">
        <v>170</v>
      </c>
    </row>
    <row r="132" spans="1:4" x14ac:dyDescent="0.25">
      <c r="A132" s="207" t="s">
        <v>137</v>
      </c>
      <c r="B132" s="211">
        <v>38</v>
      </c>
      <c r="C132" s="211">
        <v>25</v>
      </c>
      <c r="D132" s="212">
        <v>120</v>
      </c>
    </row>
    <row r="133" spans="1:4" x14ac:dyDescent="0.25">
      <c r="A133" s="207" t="s">
        <v>138</v>
      </c>
      <c r="B133" s="211">
        <v>46</v>
      </c>
      <c r="C133" s="211">
        <v>31</v>
      </c>
      <c r="D133" s="212">
        <v>114</v>
      </c>
    </row>
    <row r="134" spans="1:4" x14ac:dyDescent="0.25">
      <c r="A134" s="207" t="s">
        <v>139</v>
      </c>
      <c r="B134" s="211">
        <v>42</v>
      </c>
      <c r="C134" s="211">
        <v>28</v>
      </c>
      <c r="D134" s="212">
        <v>129</v>
      </c>
    </row>
    <row r="135" spans="1:4" x14ac:dyDescent="0.25">
      <c r="A135" s="207" t="s">
        <v>140</v>
      </c>
      <c r="B135" s="211">
        <v>63</v>
      </c>
      <c r="C135" s="211">
        <v>42</v>
      </c>
      <c r="D135" s="212">
        <v>102</v>
      </c>
    </row>
    <row r="136" spans="1:4" x14ac:dyDescent="0.25">
      <c r="A136" s="207" t="s">
        <v>141</v>
      </c>
      <c r="B136" s="211">
        <v>39</v>
      </c>
      <c r="C136" s="211">
        <v>26</v>
      </c>
      <c r="D136" s="212">
        <v>105</v>
      </c>
    </row>
    <row r="137" spans="1:4" x14ac:dyDescent="0.25">
      <c r="A137" s="207" t="s">
        <v>142</v>
      </c>
      <c r="B137" s="211">
        <v>54</v>
      </c>
      <c r="C137" s="211">
        <v>36</v>
      </c>
      <c r="D137" s="212">
        <v>220</v>
      </c>
    </row>
    <row r="138" spans="1:4" x14ac:dyDescent="0.25">
      <c r="A138" s="207" t="s">
        <v>143</v>
      </c>
      <c r="B138" s="211">
        <v>29</v>
      </c>
      <c r="C138" s="211">
        <v>20</v>
      </c>
      <c r="D138" s="212">
        <v>95</v>
      </c>
    </row>
    <row r="139" spans="1:4" x14ac:dyDescent="0.25">
      <c r="A139" s="207" t="s">
        <v>144</v>
      </c>
      <c r="B139" s="211">
        <v>48</v>
      </c>
      <c r="C139" s="211">
        <v>32</v>
      </c>
      <c r="D139" s="212">
        <v>177</v>
      </c>
    </row>
    <row r="140" spans="1:4" x14ac:dyDescent="0.25">
      <c r="A140" s="207" t="s">
        <v>250</v>
      </c>
      <c r="B140" s="211">
        <v>24</v>
      </c>
      <c r="C140" s="211">
        <v>16</v>
      </c>
      <c r="D140" s="212">
        <v>88</v>
      </c>
    </row>
    <row r="141" spans="1:4" x14ac:dyDescent="0.25">
      <c r="A141" s="207" t="s">
        <v>145</v>
      </c>
      <c r="B141" s="211">
        <v>42</v>
      </c>
      <c r="C141" s="211">
        <v>28</v>
      </c>
      <c r="D141" s="212">
        <v>180</v>
      </c>
    </row>
    <row r="142" spans="1:4" x14ac:dyDescent="0.25">
      <c r="A142" s="207" t="s">
        <v>146</v>
      </c>
      <c r="B142" s="211">
        <v>27</v>
      </c>
      <c r="C142" s="211">
        <v>18</v>
      </c>
      <c r="D142" s="212">
        <v>92</v>
      </c>
    </row>
    <row r="143" spans="1:4" x14ac:dyDescent="0.25">
      <c r="A143" s="207" t="s">
        <v>147</v>
      </c>
      <c r="B143" s="211">
        <v>29</v>
      </c>
      <c r="C143" s="211">
        <v>20</v>
      </c>
      <c r="D143" s="212">
        <v>94</v>
      </c>
    </row>
    <row r="144" spans="1:4" x14ac:dyDescent="0.25">
      <c r="A144" s="207" t="s">
        <v>148</v>
      </c>
      <c r="B144" s="211">
        <v>38</v>
      </c>
      <c r="C144" s="211">
        <v>25</v>
      </c>
      <c r="D144" s="212">
        <v>146</v>
      </c>
    </row>
    <row r="145" spans="1:4" x14ac:dyDescent="0.25">
      <c r="A145" s="207" t="s">
        <v>149</v>
      </c>
      <c r="B145" s="211">
        <v>35</v>
      </c>
      <c r="C145" s="211">
        <v>24</v>
      </c>
      <c r="D145" s="212">
        <v>155</v>
      </c>
    </row>
    <row r="146" spans="1:4" x14ac:dyDescent="0.25">
      <c r="A146" s="207" t="s">
        <v>150</v>
      </c>
      <c r="B146" s="211">
        <v>30</v>
      </c>
      <c r="C146" s="211">
        <v>20</v>
      </c>
      <c r="D146" s="212">
        <v>112</v>
      </c>
    </row>
    <row r="147" spans="1:4" x14ac:dyDescent="0.25">
      <c r="A147" s="207" t="s">
        <v>151</v>
      </c>
      <c r="B147" s="211">
        <v>36</v>
      </c>
      <c r="C147" s="211">
        <v>24</v>
      </c>
      <c r="D147" s="212">
        <v>126</v>
      </c>
    </row>
    <row r="148" spans="1:4" x14ac:dyDescent="0.25">
      <c r="A148" s="207" t="s">
        <v>152</v>
      </c>
      <c r="B148" s="211">
        <v>56</v>
      </c>
      <c r="C148" s="211">
        <v>37</v>
      </c>
      <c r="D148" s="212">
        <v>153</v>
      </c>
    </row>
    <row r="149" spans="1:4" x14ac:dyDescent="0.25">
      <c r="A149" s="207" t="s">
        <v>153</v>
      </c>
      <c r="B149" s="211">
        <v>36</v>
      </c>
      <c r="C149" s="211">
        <v>24</v>
      </c>
      <c r="D149" s="212">
        <v>81</v>
      </c>
    </row>
    <row r="150" spans="1:4" x14ac:dyDescent="0.25">
      <c r="A150" s="217" t="s">
        <v>154</v>
      </c>
      <c r="B150" s="215">
        <v>47</v>
      </c>
      <c r="C150" s="215">
        <v>32</v>
      </c>
      <c r="D150" s="216">
        <v>122</v>
      </c>
    </row>
    <row r="151" spans="1:4" x14ac:dyDescent="0.25">
      <c r="A151" s="207" t="s">
        <v>155</v>
      </c>
      <c r="B151" s="211">
        <v>42</v>
      </c>
      <c r="C151" s="211">
        <v>28</v>
      </c>
      <c r="D151" s="212">
        <v>131</v>
      </c>
    </row>
    <row r="152" spans="1:4" x14ac:dyDescent="0.25">
      <c r="A152" s="207" t="s">
        <v>156</v>
      </c>
      <c r="B152" s="211">
        <v>46</v>
      </c>
      <c r="C152" s="211">
        <v>31</v>
      </c>
      <c r="D152" s="212">
        <v>182</v>
      </c>
    </row>
    <row r="153" spans="1:4" x14ac:dyDescent="0.25">
      <c r="A153" s="207" t="s">
        <v>157</v>
      </c>
      <c r="B153" s="211">
        <v>80</v>
      </c>
      <c r="C153" s="211">
        <v>53</v>
      </c>
      <c r="D153" s="212">
        <v>182</v>
      </c>
    </row>
    <row r="154" spans="1:4" x14ac:dyDescent="0.25">
      <c r="A154" s="207" t="s">
        <v>158</v>
      </c>
      <c r="B154" s="211">
        <v>40</v>
      </c>
      <c r="C154" s="211">
        <v>27</v>
      </c>
      <c r="D154" s="212">
        <v>108</v>
      </c>
    </row>
    <row r="155" spans="1:4" x14ac:dyDescent="0.25">
      <c r="A155" s="207" t="s">
        <v>159</v>
      </c>
      <c r="B155" s="211">
        <v>60</v>
      </c>
      <c r="C155" s="211">
        <v>40</v>
      </c>
      <c r="D155" s="212">
        <v>200</v>
      </c>
    </row>
    <row r="156" spans="1:4" x14ac:dyDescent="0.25">
      <c r="A156" s="207" t="s">
        <v>251</v>
      </c>
      <c r="B156" s="210"/>
      <c r="C156" s="210"/>
      <c r="D156" s="210"/>
    </row>
    <row r="157" spans="1:4" x14ac:dyDescent="0.25">
      <c r="A157" s="207" t="s">
        <v>252</v>
      </c>
      <c r="B157" s="211">
        <v>23</v>
      </c>
      <c r="C157" s="211">
        <v>16</v>
      </c>
      <c r="D157" s="212">
        <v>238</v>
      </c>
    </row>
    <row r="158" spans="1:4" x14ac:dyDescent="0.25">
      <c r="A158" s="207" t="s">
        <v>215</v>
      </c>
      <c r="B158" s="211">
        <v>34</v>
      </c>
      <c r="C158" s="211">
        <v>23</v>
      </c>
      <c r="D158" s="212">
        <v>122</v>
      </c>
    </row>
    <row r="159" spans="1:4" x14ac:dyDescent="0.25">
      <c r="A159" s="207" t="s">
        <v>160</v>
      </c>
      <c r="B159" s="211">
        <v>51</v>
      </c>
      <c r="C159" s="211">
        <v>34</v>
      </c>
      <c r="D159" s="212">
        <v>179</v>
      </c>
    </row>
    <row r="160" spans="1:4" x14ac:dyDescent="0.25">
      <c r="A160" s="207" t="s">
        <v>161</v>
      </c>
      <c r="B160" s="211">
        <v>39</v>
      </c>
      <c r="C160" s="211">
        <v>26</v>
      </c>
      <c r="D160" s="212">
        <v>111</v>
      </c>
    </row>
    <row r="161" spans="1:4" x14ac:dyDescent="0.25">
      <c r="A161" s="207" t="s">
        <v>162</v>
      </c>
      <c r="B161" s="211">
        <v>60</v>
      </c>
      <c r="C161" s="211">
        <v>40</v>
      </c>
      <c r="D161" s="212">
        <v>234</v>
      </c>
    </row>
    <row r="162" spans="1:4" x14ac:dyDescent="0.25">
      <c r="A162" s="207" t="s">
        <v>163</v>
      </c>
      <c r="B162" s="211">
        <v>38</v>
      </c>
      <c r="C162" s="211">
        <v>25</v>
      </c>
      <c r="D162" s="212">
        <v>108</v>
      </c>
    </row>
    <row r="163" spans="1:4" x14ac:dyDescent="0.25">
      <c r="A163" s="207" t="s">
        <v>164</v>
      </c>
      <c r="B163" s="211">
        <v>34</v>
      </c>
      <c r="C163" s="211">
        <v>23</v>
      </c>
      <c r="D163" s="212">
        <v>143</v>
      </c>
    </row>
    <row r="164" spans="1:4" x14ac:dyDescent="0.25">
      <c r="A164" s="207" t="s">
        <v>165</v>
      </c>
      <c r="B164" s="211">
        <v>33</v>
      </c>
      <c r="C164" s="211">
        <v>22</v>
      </c>
      <c r="D164" s="212">
        <v>116</v>
      </c>
    </row>
    <row r="165" spans="1:4" x14ac:dyDescent="0.25">
      <c r="A165" s="207" t="s">
        <v>253</v>
      </c>
      <c r="B165" s="210"/>
      <c r="C165" s="210"/>
      <c r="D165" s="210"/>
    </row>
    <row r="166" spans="1:4" x14ac:dyDescent="0.25">
      <c r="A166" s="207" t="s">
        <v>254</v>
      </c>
      <c r="B166" s="211">
        <v>33</v>
      </c>
      <c r="C166" s="211">
        <v>22</v>
      </c>
      <c r="D166" s="212">
        <v>117</v>
      </c>
    </row>
    <row r="167" spans="1:4" x14ac:dyDescent="0.25">
      <c r="A167" s="207" t="s">
        <v>255</v>
      </c>
      <c r="B167" s="211">
        <v>30</v>
      </c>
      <c r="C167" s="211">
        <v>20</v>
      </c>
      <c r="D167" s="212">
        <v>84</v>
      </c>
    </row>
    <row r="168" spans="1:4" x14ac:dyDescent="0.25">
      <c r="A168" s="207" t="s">
        <v>256</v>
      </c>
      <c r="B168" s="211">
        <v>27</v>
      </c>
      <c r="C168" s="211">
        <v>18</v>
      </c>
      <c r="D168" s="212">
        <v>86</v>
      </c>
    </row>
    <row r="169" spans="1:4" x14ac:dyDescent="0.25">
      <c r="A169" s="207" t="s">
        <v>257</v>
      </c>
      <c r="B169" s="211">
        <v>29</v>
      </c>
      <c r="C169" s="211">
        <v>20</v>
      </c>
      <c r="D169" s="212">
        <v>109</v>
      </c>
    </row>
    <row r="170" spans="1:4" x14ac:dyDescent="0.25">
      <c r="A170" s="207" t="s">
        <v>215</v>
      </c>
      <c r="B170" s="211">
        <v>29</v>
      </c>
      <c r="C170" s="211">
        <v>20</v>
      </c>
      <c r="D170" s="212">
        <v>60</v>
      </c>
    </row>
    <row r="171" spans="1:4" x14ac:dyDescent="0.25">
      <c r="A171" s="207" t="s">
        <v>166</v>
      </c>
      <c r="B171" s="211">
        <v>36</v>
      </c>
      <c r="C171" s="211">
        <v>24</v>
      </c>
      <c r="D171" s="212">
        <v>102</v>
      </c>
    </row>
    <row r="172" spans="1:4" x14ac:dyDescent="0.25">
      <c r="A172" s="207" t="s">
        <v>167</v>
      </c>
      <c r="B172" s="211">
        <v>46</v>
      </c>
      <c r="C172" s="211">
        <v>31</v>
      </c>
      <c r="D172" s="212">
        <v>141</v>
      </c>
    </row>
    <row r="173" spans="1:4" x14ac:dyDescent="0.25">
      <c r="A173" s="207" t="s">
        <v>258</v>
      </c>
      <c r="B173" s="210"/>
      <c r="C173" s="210"/>
      <c r="D173" s="210"/>
    </row>
    <row r="174" spans="1:4" x14ac:dyDescent="0.25">
      <c r="A174" s="207" t="s">
        <v>259</v>
      </c>
      <c r="B174" s="211">
        <v>32</v>
      </c>
      <c r="C174" s="211">
        <v>21</v>
      </c>
      <c r="D174" s="212">
        <v>92</v>
      </c>
    </row>
    <row r="175" spans="1:4" x14ac:dyDescent="0.25">
      <c r="A175" s="207" t="s">
        <v>215</v>
      </c>
      <c r="B175" s="211">
        <v>27</v>
      </c>
      <c r="C175" s="211">
        <v>18</v>
      </c>
      <c r="D175" s="212">
        <v>89</v>
      </c>
    </row>
    <row r="176" spans="1:4" ht="25.5" x14ac:dyDescent="0.25">
      <c r="A176" s="207" t="s">
        <v>260</v>
      </c>
      <c r="B176" s="210"/>
      <c r="C176" s="210"/>
      <c r="D176" s="210"/>
    </row>
    <row r="177" spans="1:4" x14ac:dyDescent="0.25">
      <c r="A177" s="207" t="s">
        <v>379</v>
      </c>
      <c r="B177" s="211">
        <v>28</v>
      </c>
      <c r="C177" s="211">
        <v>19</v>
      </c>
      <c r="D177" s="212">
        <v>84</v>
      </c>
    </row>
    <row r="178" spans="1:4" x14ac:dyDescent="0.25">
      <c r="A178" s="207" t="s">
        <v>261</v>
      </c>
      <c r="B178" s="211">
        <v>30</v>
      </c>
      <c r="C178" s="211">
        <v>20</v>
      </c>
      <c r="D178" s="212">
        <v>110</v>
      </c>
    </row>
    <row r="179" spans="1:4" x14ac:dyDescent="0.25">
      <c r="A179" s="207" t="s">
        <v>262</v>
      </c>
      <c r="B179" s="211">
        <v>26</v>
      </c>
      <c r="C179" s="211">
        <v>17</v>
      </c>
      <c r="D179" s="212">
        <v>114</v>
      </c>
    </row>
    <row r="180" spans="1:4" x14ac:dyDescent="0.25">
      <c r="A180" s="207" t="s">
        <v>215</v>
      </c>
      <c r="B180" s="211">
        <v>24</v>
      </c>
      <c r="C180" s="211">
        <v>16</v>
      </c>
      <c r="D180" s="212">
        <v>58</v>
      </c>
    </row>
    <row r="181" spans="1:4" x14ac:dyDescent="0.25">
      <c r="A181" s="207" t="s">
        <v>168</v>
      </c>
      <c r="B181" s="211">
        <v>36</v>
      </c>
      <c r="C181" s="211">
        <v>24</v>
      </c>
      <c r="D181" s="212">
        <v>130</v>
      </c>
    </row>
    <row r="182" spans="1:4" x14ac:dyDescent="0.25">
      <c r="A182" s="207" t="s">
        <v>169</v>
      </c>
      <c r="B182" s="211">
        <v>29</v>
      </c>
      <c r="C182" s="211">
        <v>20</v>
      </c>
      <c r="D182" s="212">
        <v>85</v>
      </c>
    </row>
    <row r="183" spans="1:4" x14ac:dyDescent="0.25">
      <c r="A183" s="207" t="s">
        <v>170</v>
      </c>
      <c r="B183" s="211">
        <v>34</v>
      </c>
      <c r="C183" s="211">
        <v>23</v>
      </c>
      <c r="D183" s="212">
        <v>75</v>
      </c>
    </row>
    <row r="184" spans="1:4" ht="25.5" x14ac:dyDescent="0.25">
      <c r="A184" s="207" t="s">
        <v>263</v>
      </c>
      <c r="B184" s="211">
        <v>47</v>
      </c>
      <c r="C184" s="211">
        <v>32</v>
      </c>
      <c r="D184" s="212">
        <v>80</v>
      </c>
    </row>
    <row r="185" spans="1:4" x14ac:dyDescent="0.25">
      <c r="A185" s="207" t="s">
        <v>264</v>
      </c>
      <c r="B185" s="210"/>
      <c r="C185" s="210"/>
      <c r="D185" s="210"/>
    </row>
    <row r="186" spans="1:4" x14ac:dyDescent="0.25">
      <c r="A186" s="218" t="s">
        <v>265</v>
      </c>
      <c r="B186" s="219">
        <v>38</v>
      </c>
      <c r="C186" s="219">
        <v>25</v>
      </c>
      <c r="D186" s="220">
        <v>234</v>
      </c>
    </row>
    <row r="187" spans="1:4" x14ac:dyDescent="0.25">
      <c r="A187" s="217" t="s">
        <v>266</v>
      </c>
      <c r="B187" s="215">
        <v>48</v>
      </c>
      <c r="C187" s="215">
        <v>32</v>
      </c>
      <c r="D187" s="216">
        <v>179</v>
      </c>
    </row>
    <row r="188" spans="1:4" x14ac:dyDescent="0.25">
      <c r="A188" s="207" t="s">
        <v>215</v>
      </c>
      <c r="B188" s="208">
        <v>48</v>
      </c>
      <c r="C188" s="208">
        <v>32</v>
      </c>
      <c r="D188" s="209">
        <v>80</v>
      </c>
    </row>
    <row r="189" spans="1:4" x14ac:dyDescent="0.25">
      <c r="A189" s="207" t="s">
        <v>171</v>
      </c>
      <c r="B189" s="208">
        <v>50</v>
      </c>
      <c r="C189" s="208">
        <v>33</v>
      </c>
      <c r="D189" s="209">
        <v>168</v>
      </c>
    </row>
    <row r="190" spans="1:4" x14ac:dyDescent="0.25">
      <c r="A190" s="207" t="s">
        <v>267</v>
      </c>
      <c r="B190" s="210"/>
      <c r="C190" s="210"/>
      <c r="D190" s="210"/>
    </row>
    <row r="191" spans="1:4" x14ac:dyDescent="0.25">
      <c r="A191" s="207" t="s">
        <v>268</v>
      </c>
      <c r="B191" s="208">
        <v>66</v>
      </c>
      <c r="C191" s="208">
        <v>44</v>
      </c>
      <c r="D191" s="209">
        <v>186</v>
      </c>
    </row>
    <row r="192" spans="1:4" x14ac:dyDescent="0.25">
      <c r="A192" s="207" t="s">
        <v>215</v>
      </c>
      <c r="B192" s="208">
        <v>64</v>
      </c>
      <c r="C192" s="208">
        <v>43</v>
      </c>
      <c r="D192" s="209">
        <v>180</v>
      </c>
    </row>
    <row r="193" spans="1:4" x14ac:dyDescent="0.25">
      <c r="A193" s="207" t="s">
        <v>172</v>
      </c>
      <c r="B193" s="208">
        <v>42</v>
      </c>
      <c r="C193" s="208">
        <v>28</v>
      </c>
      <c r="D193" s="209">
        <v>190</v>
      </c>
    </row>
    <row r="194" spans="1:4" x14ac:dyDescent="0.25">
      <c r="A194" s="207" t="s">
        <v>173</v>
      </c>
      <c r="B194" s="208">
        <v>20</v>
      </c>
      <c r="C194" s="208">
        <v>13</v>
      </c>
      <c r="D194" s="209">
        <v>74</v>
      </c>
    </row>
    <row r="195" spans="1:4" x14ac:dyDescent="0.25">
      <c r="A195" s="207" t="s">
        <v>174</v>
      </c>
      <c r="B195" s="208">
        <v>48</v>
      </c>
      <c r="C195" s="208">
        <v>32</v>
      </c>
      <c r="D195" s="209">
        <v>161</v>
      </c>
    </row>
    <row r="196" spans="1:4" x14ac:dyDescent="0.25">
      <c r="A196" s="207" t="s">
        <v>175</v>
      </c>
      <c r="B196" s="208">
        <v>45</v>
      </c>
      <c r="C196" s="208">
        <v>30</v>
      </c>
      <c r="D196" s="209">
        <v>140</v>
      </c>
    </row>
    <row r="197" spans="1:4" x14ac:dyDescent="0.25">
      <c r="A197" s="207" t="s">
        <v>176</v>
      </c>
      <c r="B197" s="208">
        <v>54</v>
      </c>
      <c r="C197" s="208">
        <v>36</v>
      </c>
      <c r="D197" s="209">
        <v>197</v>
      </c>
    </row>
    <row r="198" spans="1:4" ht="25.5" x14ac:dyDescent="0.25">
      <c r="A198" s="207" t="s">
        <v>177</v>
      </c>
      <c r="B198" s="208">
        <v>24</v>
      </c>
      <c r="C198" s="208">
        <v>16</v>
      </c>
      <c r="D198" s="209">
        <v>85</v>
      </c>
    </row>
    <row r="199" spans="1:4" x14ac:dyDescent="0.25">
      <c r="A199" s="207" t="s">
        <v>178</v>
      </c>
      <c r="B199" s="208">
        <v>33</v>
      </c>
      <c r="C199" s="208">
        <v>22</v>
      </c>
      <c r="D199" s="209">
        <v>95</v>
      </c>
    </row>
    <row r="200" spans="1:4" x14ac:dyDescent="0.25">
      <c r="A200" s="207" t="s">
        <v>269</v>
      </c>
      <c r="B200" s="210"/>
      <c r="C200" s="210"/>
      <c r="D200" s="210"/>
    </row>
    <row r="201" spans="1:4" x14ac:dyDescent="0.25">
      <c r="A201" s="207" t="s">
        <v>270</v>
      </c>
      <c r="B201" s="208">
        <v>34</v>
      </c>
      <c r="C201" s="208">
        <v>23</v>
      </c>
      <c r="D201" s="209">
        <v>118</v>
      </c>
    </row>
    <row r="202" spans="1:4" ht="25.5" x14ac:dyDescent="0.25">
      <c r="A202" s="207" t="s">
        <v>271</v>
      </c>
      <c r="B202" s="208">
        <v>40</v>
      </c>
      <c r="C202" s="208">
        <v>27</v>
      </c>
      <c r="D202" s="209">
        <v>115</v>
      </c>
    </row>
    <row r="203" spans="1:4" x14ac:dyDescent="0.25">
      <c r="A203" s="207" t="s">
        <v>272</v>
      </c>
      <c r="B203" s="208">
        <v>40</v>
      </c>
      <c r="C203" s="208">
        <v>27</v>
      </c>
      <c r="D203" s="209">
        <v>118</v>
      </c>
    </row>
    <row r="204" spans="1:4" ht="25.5" x14ac:dyDescent="0.25">
      <c r="A204" s="207" t="s">
        <v>273</v>
      </c>
      <c r="B204" s="208">
        <v>35</v>
      </c>
      <c r="C204" s="208">
        <v>24</v>
      </c>
      <c r="D204" s="209">
        <v>121</v>
      </c>
    </row>
    <row r="205" spans="1:4" x14ac:dyDescent="0.25">
      <c r="A205" s="207" t="s">
        <v>215</v>
      </c>
      <c r="B205" s="208">
        <v>34</v>
      </c>
      <c r="C205" s="208">
        <v>23</v>
      </c>
      <c r="D205" s="209">
        <v>115</v>
      </c>
    </row>
    <row r="206" spans="1:4" x14ac:dyDescent="0.25">
      <c r="A206" s="207" t="s">
        <v>179</v>
      </c>
      <c r="B206" s="208">
        <v>42</v>
      </c>
      <c r="C206" s="208">
        <v>28</v>
      </c>
      <c r="D206" s="209">
        <v>100</v>
      </c>
    </row>
    <row r="207" spans="1:4" x14ac:dyDescent="0.25">
      <c r="A207" s="207" t="s">
        <v>180</v>
      </c>
      <c r="B207" s="208">
        <v>33</v>
      </c>
      <c r="C207" s="208">
        <v>22</v>
      </c>
      <c r="D207" s="209">
        <v>195</v>
      </c>
    </row>
    <row r="208" spans="1:4" x14ac:dyDescent="0.25">
      <c r="A208" s="207" t="s">
        <v>274</v>
      </c>
      <c r="B208" s="210"/>
      <c r="C208" s="210"/>
      <c r="D208" s="210"/>
    </row>
    <row r="209" spans="1:4" x14ac:dyDescent="0.25">
      <c r="A209" s="207" t="s">
        <v>275</v>
      </c>
      <c r="B209" s="208">
        <v>27</v>
      </c>
      <c r="C209" s="208">
        <v>18</v>
      </c>
      <c r="D209" s="209">
        <v>112</v>
      </c>
    </row>
    <row r="210" spans="1:4" x14ac:dyDescent="0.25">
      <c r="A210" s="207" t="s">
        <v>380</v>
      </c>
      <c r="B210" s="208">
        <v>29</v>
      </c>
      <c r="C210" s="208">
        <v>20</v>
      </c>
      <c r="D210" s="209">
        <v>124</v>
      </c>
    </row>
    <row r="211" spans="1:4" x14ac:dyDescent="0.25">
      <c r="A211" s="207" t="s">
        <v>215</v>
      </c>
      <c r="B211" s="208">
        <v>22</v>
      </c>
      <c r="C211" s="208">
        <v>15</v>
      </c>
      <c r="D211" s="209">
        <v>94</v>
      </c>
    </row>
    <row r="212" spans="1:4" x14ac:dyDescent="0.25">
      <c r="A212" s="207" t="s">
        <v>181</v>
      </c>
      <c r="B212" s="208">
        <v>34</v>
      </c>
      <c r="C212" s="208">
        <v>23</v>
      </c>
      <c r="D212" s="209">
        <v>150</v>
      </c>
    </row>
    <row r="213" spans="1:4" x14ac:dyDescent="0.25">
      <c r="A213" s="207" t="s">
        <v>182</v>
      </c>
      <c r="B213" s="208">
        <v>38</v>
      </c>
      <c r="C213" s="208">
        <v>25</v>
      </c>
      <c r="D213" s="209">
        <v>140</v>
      </c>
    </row>
    <row r="214" spans="1:4" x14ac:dyDescent="0.25">
      <c r="A214" s="207" t="s">
        <v>183</v>
      </c>
      <c r="B214" s="208">
        <v>27</v>
      </c>
      <c r="C214" s="208">
        <v>18</v>
      </c>
      <c r="D214" s="209">
        <v>118</v>
      </c>
    </row>
    <row r="215" spans="1:4" x14ac:dyDescent="0.25">
      <c r="A215" s="207" t="s">
        <v>184</v>
      </c>
      <c r="B215" s="208">
        <v>46</v>
      </c>
      <c r="C215" s="208">
        <v>31</v>
      </c>
      <c r="D215" s="209">
        <v>143</v>
      </c>
    </row>
    <row r="216" spans="1:4" x14ac:dyDescent="0.25">
      <c r="A216" s="207" t="s">
        <v>185</v>
      </c>
      <c r="B216" s="208">
        <v>47</v>
      </c>
      <c r="C216" s="208">
        <v>32</v>
      </c>
      <c r="D216" s="209">
        <v>201</v>
      </c>
    </row>
    <row r="217" spans="1:4" x14ac:dyDescent="0.25">
      <c r="A217" s="207" t="s">
        <v>186</v>
      </c>
      <c r="B217" s="208">
        <v>38</v>
      </c>
      <c r="C217" s="208">
        <v>25</v>
      </c>
      <c r="D217" s="209">
        <v>110</v>
      </c>
    </row>
    <row r="218" spans="1:4" x14ac:dyDescent="0.25">
      <c r="A218" s="207" t="s">
        <v>187</v>
      </c>
      <c r="B218" s="208">
        <v>39</v>
      </c>
      <c r="C218" s="208">
        <v>26</v>
      </c>
      <c r="D218" s="209">
        <v>118</v>
      </c>
    </row>
    <row r="219" spans="1:4" x14ac:dyDescent="0.25">
      <c r="A219" s="207" t="s">
        <v>188</v>
      </c>
      <c r="B219" s="208">
        <v>39</v>
      </c>
      <c r="C219" s="208">
        <v>26</v>
      </c>
      <c r="D219" s="209">
        <v>94</v>
      </c>
    </row>
    <row r="220" spans="1:4" ht="25.5" x14ac:dyDescent="0.25">
      <c r="A220" s="207" t="s">
        <v>276</v>
      </c>
      <c r="B220" s="208">
        <v>45</v>
      </c>
      <c r="C220" s="208">
        <v>30</v>
      </c>
      <c r="D220" s="209">
        <v>177</v>
      </c>
    </row>
    <row r="221" spans="1:4" x14ac:dyDescent="0.25">
      <c r="A221" s="207" t="s">
        <v>189</v>
      </c>
      <c r="B221" s="208">
        <v>64</v>
      </c>
      <c r="C221" s="208">
        <v>43</v>
      </c>
      <c r="D221" s="209">
        <v>163</v>
      </c>
    </row>
    <row r="222" spans="1:4" ht="25.5" x14ac:dyDescent="0.25">
      <c r="A222" s="207" t="s">
        <v>190</v>
      </c>
      <c r="B222" s="208">
        <v>35</v>
      </c>
      <c r="C222" s="208">
        <v>24</v>
      </c>
      <c r="D222" s="209">
        <v>94</v>
      </c>
    </row>
    <row r="223" spans="1:4" x14ac:dyDescent="0.25">
      <c r="A223" s="207" t="s">
        <v>277</v>
      </c>
      <c r="B223" s="210"/>
      <c r="C223" s="210"/>
      <c r="D223" s="210"/>
    </row>
    <row r="224" spans="1:4" x14ac:dyDescent="0.25">
      <c r="A224" s="217" t="s">
        <v>278</v>
      </c>
      <c r="B224" s="215">
        <v>26</v>
      </c>
      <c r="C224" s="215">
        <v>17</v>
      </c>
      <c r="D224" s="216">
        <v>120</v>
      </c>
    </row>
    <row r="225" spans="1:4" x14ac:dyDescent="0.25">
      <c r="A225" s="207" t="s">
        <v>279</v>
      </c>
      <c r="B225" s="208">
        <v>29</v>
      </c>
      <c r="C225" s="208">
        <v>20</v>
      </c>
      <c r="D225" s="209">
        <v>55</v>
      </c>
    </row>
    <row r="226" spans="1:4" x14ac:dyDescent="0.25">
      <c r="A226" s="207" t="s">
        <v>215</v>
      </c>
      <c r="B226" s="208">
        <v>17</v>
      </c>
      <c r="C226" s="208">
        <v>12</v>
      </c>
      <c r="D226" s="209">
        <v>95</v>
      </c>
    </row>
    <row r="227" spans="1:4" x14ac:dyDescent="0.25">
      <c r="A227" s="207" t="s">
        <v>191</v>
      </c>
      <c r="B227" s="208">
        <v>40</v>
      </c>
      <c r="C227" s="208">
        <v>27</v>
      </c>
      <c r="D227" s="209">
        <v>115</v>
      </c>
    </row>
    <row r="228" spans="1:4" x14ac:dyDescent="0.25">
      <c r="A228" s="207" t="s">
        <v>192</v>
      </c>
      <c r="B228" s="208">
        <v>33</v>
      </c>
      <c r="C228" s="208">
        <v>22</v>
      </c>
      <c r="D228" s="209">
        <v>108</v>
      </c>
    </row>
    <row r="229" spans="1:4" x14ac:dyDescent="0.25">
      <c r="A229" s="207" t="s">
        <v>193</v>
      </c>
      <c r="B229" s="208">
        <v>41</v>
      </c>
      <c r="C229" s="208">
        <v>28</v>
      </c>
      <c r="D229" s="209">
        <v>143</v>
      </c>
    </row>
    <row r="230" spans="1:4" x14ac:dyDescent="0.25">
      <c r="A230" s="207" t="s">
        <v>194</v>
      </c>
      <c r="B230" s="208">
        <v>26</v>
      </c>
      <c r="C230" s="208">
        <v>17</v>
      </c>
      <c r="D230" s="209">
        <v>98</v>
      </c>
    </row>
    <row r="231" spans="1:4" x14ac:dyDescent="0.25">
      <c r="A231" s="207" t="s">
        <v>195</v>
      </c>
      <c r="B231" s="208">
        <v>22</v>
      </c>
      <c r="C231" s="208">
        <v>15</v>
      </c>
      <c r="D231" s="209">
        <v>63</v>
      </c>
    </row>
    <row r="232" spans="1:4" x14ac:dyDescent="0.25">
      <c r="A232" s="207" t="s">
        <v>196</v>
      </c>
      <c r="B232" s="208">
        <v>48</v>
      </c>
      <c r="C232" s="208">
        <v>32</v>
      </c>
      <c r="D232" s="209">
        <v>90</v>
      </c>
    </row>
    <row r="233" spans="1:4" x14ac:dyDescent="0.25">
      <c r="A233" s="207" t="s">
        <v>197</v>
      </c>
      <c r="B233" s="208">
        <v>34</v>
      </c>
      <c r="C233" s="208">
        <v>23</v>
      </c>
      <c r="D233" s="209">
        <v>104</v>
      </c>
    </row>
    <row r="234" spans="1:4" x14ac:dyDescent="0.25">
      <c r="A234" s="207" t="s">
        <v>198</v>
      </c>
      <c r="B234" s="208">
        <v>52</v>
      </c>
      <c r="C234" s="208">
        <v>35</v>
      </c>
      <c r="D234" s="209">
        <v>160</v>
      </c>
    </row>
    <row r="235" spans="1:4" x14ac:dyDescent="0.25">
      <c r="A235" s="207" t="s">
        <v>199</v>
      </c>
      <c r="B235" s="208">
        <v>45</v>
      </c>
      <c r="C235" s="208">
        <v>30</v>
      </c>
      <c r="D235" s="209">
        <v>127</v>
      </c>
    </row>
    <row r="236" spans="1:4" ht="38.25" x14ac:dyDescent="0.25">
      <c r="A236" s="207" t="s">
        <v>200</v>
      </c>
      <c r="B236" s="208">
        <v>65</v>
      </c>
      <c r="C236" s="208">
        <v>44</v>
      </c>
      <c r="D236" s="209">
        <v>156</v>
      </c>
    </row>
    <row r="237" spans="1:4" ht="38.25" x14ac:dyDescent="0.25">
      <c r="A237" s="213" t="s">
        <v>280</v>
      </c>
      <c r="B237" s="221"/>
      <c r="C237" s="221"/>
      <c r="D237" s="221"/>
    </row>
    <row r="238" spans="1:4" x14ac:dyDescent="0.25">
      <c r="A238" s="207" t="s">
        <v>281</v>
      </c>
      <c r="B238" s="208">
        <v>62</v>
      </c>
      <c r="C238" s="208">
        <v>41</v>
      </c>
      <c r="D238" s="209">
        <v>175</v>
      </c>
    </row>
    <row r="239" spans="1:4" x14ac:dyDescent="0.25">
      <c r="A239" s="207" t="s">
        <v>282</v>
      </c>
      <c r="B239" s="208">
        <v>58</v>
      </c>
      <c r="C239" s="208">
        <v>39</v>
      </c>
      <c r="D239" s="209">
        <v>265</v>
      </c>
    </row>
    <row r="240" spans="1:4" x14ac:dyDescent="0.25">
      <c r="A240" s="207" t="s">
        <v>283</v>
      </c>
      <c r="B240" s="208">
        <v>54</v>
      </c>
      <c r="C240" s="208">
        <v>36</v>
      </c>
      <c r="D240" s="209">
        <v>209</v>
      </c>
    </row>
    <row r="241" spans="1:4" x14ac:dyDescent="0.25">
      <c r="A241" s="207" t="s">
        <v>284</v>
      </c>
      <c r="B241" s="208">
        <v>63</v>
      </c>
      <c r="C241" s="208">
        <v>42</v>
      </c>
      <c r="D241" s="209">
        <v>138</v>
      </c>
    </row>
    <row r="242" spans="1:4" x14ac:dyDescent="0.25">
      <c r="A242" s="207" t="s">
        <v>285</v>
      </c>
      <c r="B242" s="208">
        <v>56</v>
      </c>
      <c r="C242" s="208">
        <v>37</v>
      </c>
      <c r="D242" s="209">
        <v>274</v>
      </c>
    </row>
    <row r="243" spans="1:4" x14ac:dyDescent="0.25">
      <c r="A243" s="207" t="s">
        <v>286</v>
      </c>
      <c r="B243" s="208">
        <v>64</v>
      </c>
      <c r="C243" s="208">
        <v>43</v>
      </c>
      <c r="D243" s="209">
        <v>151</v>
      </c>
    </row>
    <row r="244" spans="1:4" x14ac:dyDescent="0.25">
      <c r="A244" s="207" t="s">
        <v>287</v>
      </c>
      <c r="B244" s="208">
        <v>58</v>
      </c>
      <c r="C244" s="208">
        <v>39</v>
      </c>
      <c r="D244" s="209">
        <v>282</v>
      </c>
    </row>
    <row r="245" spans="1:4" x14ac:dyDescent="0.25">
      <c r="A245" s="207" t="s">
        <v>288</v>
      </c>
      <c r="B245" s="208">
        <v>51</v>
      </c>
      <c r="C245" s="208">
        <v>34</v>
      </c>
      <c r="D245" s="209">
        <v>314</v>
      </c>
    </row>
    <row r="246" spans="1:4" ht="25.5" x14ac:dyDescent="0.25">
      <c r="A246" s="207" t="s">
        <v>289</v>
      </c>
      <c r="B246" s="208">
        <v>62</v>
      </c>
      <c r="C246" s="208">
        <v>41</v>
      </c>
      <c r="D246" s="209">
        <v>276</v>
      </c>
    </row>
    <row r="247" spans="1:4" x14ac:dyDescent="0.25">
      <c r="A247" s="207" t="s">
        <v>215</v>
      </c>
      <c r="B247" s="208">
        <v>51</v>
      </c>
      <c r="C247" s="208">
        <v>34</v>
      </c>
      <c r="D247" s="209">
        <v>138</v>
      </c>
    </row>
    <row r="248" spans="1:4" ht="51" x14ac:dyDescent="0.25">
      <c r="A248" s="213" t="s">
        <v>290</v>
      </c>
      <c r="B248" s="221"/>
      <c r="C248" s="221"/>
      <c r="D248" s="221"/>
    </row>
    <row r="249" spans="1:4" x14ac:dyDescent="0.25">
      <c r="A249" s="207" t="s">
        <v>291</v>
      </c>
      <c r="B249" s="208">
        <v>62</v>
      </c>
      <c r="C249" s="208">
        <v>41</v>
      </c>
      <c r="D249" s="209">
        <v>224</v>
      </c>
    </row>
    <row r="250" spans="1:4" x14ac:dyDescent="0.25">
      <c r="A250" s="207" t="s">
        <v>215</v>
      </c>
      <c r="B250" s="208">
        <v>45</v>
      </c>
      <c r="C250" s="208">
        <v>30</v>
      </c>
      <c r="D250" s="209">
        <v>115</v>
      </c>
    </row>
    <row r="251" spans="1:4" x14ac:dyDescent="0.25">
      <c r="A251" s="207" t="s">
        <v>201</v>
      </c>
      <c r="B251" s="208">
        <v>41</v>
      </c>
      <c r="C251" s="208">
        <v>28</v>
      </c>
      <c r="D251" s="209">
        <v>86</v>
      </c>
    </row>
    <row r="252" spans="1:4" x14ac:dyDescent="0.25">
      <c r="A252" s="207" t="s">
        <v>202</v>
      </c>
      <c r="B252" s="208">
        <v>20</v>
      </c>
      <c r="C252" s="208">
        <v>13</v>
      </c>
      <c r="D252" s="209">
        <v>98</v>
      </c>
    </row>
    <row r="253" spans="1:4" ht="25.5" x14ac:dyDescent="0.25">
      <c r="A253" s="207" t="s">
        <v>203</v>
      </c>
      <c r="B253" s="208">
        <v>46</v>
      </c>
      <c r="C253" s="208">
        <v>31</v>
      </c>
      <c r="D253" s="209">
        <v>74</v>
      </c>
    </row>
    <row r="254" spans="1:4" x14ac:dyDescent="0.25">
      <c r="A254" s="207" t="s">
        <v>204</v>
      </c>
      <c r="B254" s="208">
        <v>45</v>
      </c>
      <c r="C254" s="208">
        <v>30</v>
      </c>
      <c r="D254" s="209">
        <v>116</v>
      </c>
    </row>
  </sheetData>
  <customSheetViews>
    <customSheetView guid="{6B0FB022-C28C-411A-B896-8AE290426665}">
      <selection activeCell="B5" sqref="B5:D262"/>
      <pageMargins left="0.7" right="0.7" top="0.78740157499999996" bottom="0.78740157499999996" header="0.3" footer="0.3"/>
      <pageSetup paperSize="9" orientation="portrait" verticalDpi="0" r:id="rId1"/>
    </customSheetView>
    <customSheetView guid="{21660CE2-6727-47E6-8CB0-40B175E835CB}">
      <selection activeCell="B5" sqref="B5:D262"/>
      <pageMargins left="0.7" right="0.7" top="0.78740157499999996" bottom="0.78740157499999996" header="0.3" footer="0.3"/>
      <pageSetup paperSize="9" orientation="portrait" verticalDpi="0" r:id="rId2"/>
    </customSheetView>
  </customSheetViews>
  <mergeCells count="3">
    <mergeCell ref="A1:A4"/>
    <mergeCell ref="B1:D1"/>
    <mergeCell ref="C2:C3"/>
  </mergeCells>
  <pageMargins left="0.7" right="0.7" top="0.78740157499999996" bottom="0.78740157499999996"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3:E23"/>
  <sheetViews>
    <sheetView workbookViewId="0">
      <selection activeCell="I18" sqref="I18"/>
    </sheetView>
  </sheetViews>
  <sheetFormatPr baseColWidth="10" defaultRowHeight="14.25" x14ac:dyDescent="0.2"/>
  <cols>
    <col min="1" max="1" width="11.42578125" style="199"/>
    <col min="2" max="16384" width="11.42578125" style="195"/>
  </cols>
  <sheetData>
    <row r="3" spans="1:5" s="206" customFormat="1" ht="18" x14ac:dyDescent="0.25">
      <c r="A3" s="205"/>
      <c r="B3" s="206" t="s">
        <v>383</v>
      </c>
    </row>
    <row r="4" spans="1:5" s="206" customFormat="1" ht="18" x14ac:dyDescent="0.25">
      <c r="A4" s="205"/>
      <c r="B4" s="206" t="s">
        <v>384</v>
      </c>
    </row>
    <row r="6" spans="1:5" x14ac:dyDescent="0.2">
      <c r="B6" s="198" t="s">
        <v>385</v>
      </c>
      <c r="C6" s="201"/>
      <c r="D6" s="201"/>
      <c r="E6" s="201"/>
    </row>
    <row r="7" spans="1:5" ht="33" x14ac:dyDescent="0.45">
      <c r="A7" s="200" t="s">
        <v>387</v>
      </c>
      <c r="B7" s="195" t="s">
        <v>386</v>
      </c>
    </row>
    <row r="9" spans="1:5" ht="33" x14ac:dyDescent="0.45">
      <c r="A9" s="200" t="s">
        <v>387</v>
      </c>
      <c r="B9" s="195" t="s">
        <v>389</v>
      </c>
    </row>
    <row r="11" spans="1:5" ht="33" x14ac:dyDescent="0.45">
      <c r="A11" s="200" t="s">
        <v>387</v>
      </c>
      <c r="B11" s="195" t="s">
        <v>388</v>
      </c>
    </row>
    <row r="13" spans="1:5" ht="33" x14ac:dyDescent="0.45">
      <c r="A13" s="200" t="s">
        <v>387</v>
      </c>
      <c r="B13" s="195" t="s">
        <v>390</v>
      </c>
    </row>
    <row r="14" spans="1:5" x14ac:dyDescent="0.2">
      <c r="B14" s="195" t="s">
        <v>391</v>
      </c>
    </row>
    <row r="20" spans="1:2" x14ac:dyDescent="0.2">
      <c r="A20" s="204" t="s">
        <v>392</v>
      </c>
      <c r="B20" s="202"/>
    </row>
    <row r="21" spans="1:2" x14ac:dyDescent="0.2">
      <c r="A21" s="203"/>
      <c r="B21" s="202"/>
    </row>
    <row r="22" spans="1:2" x14ac:dyDescent="0.2">
      <c r="A22" s="203"/>
      <c r="B22" s="202" t="s">
        <v>393</v>
      </c>
    </row>
    <row r="23" spans="1:2" x14ac:dyDescent="0.2">
      <c r="A23" s="203"/>
      <c r="B23" s="202" t="s">
        <v>394</v>
      </c>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5feee183-ff88-47aa-8186-71c328d3e27b</BSO999929>
</file>

<file path=customXml/itemProps1.xml><?xml version="1.0" encoding="utf-8"?>
<ds:datastoreItem xmlns:ds="http://schemas.openxmlformats.org/officeDocument/2006/customXml" ds:itemID="{B71776A1-1965-4A73-933F-FB6B95BBD931}">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Mehrtägig m. Privat</vt:lpstr>
      <vt:lpstr>Währungstabelle 2021</vt:lpstr>
      <vt:lpstr>VMA ab 1.1.22</vt:lpstr>
      <vt:lpstr>VMA 2022-BMF-Werte</vt:lpstr>
      <vt:lpstr>BENUTZERHINWEISE</vt:lpstr>
      <vt:lpstr>VMA</vt:lpstr>
      <vt:lpstr>VMA1.1.16</vt:lpstr>
      <vt:lpstr>Währung2016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Bosler, Richie</dc:creator>
  <cp:lastModifiedBy>Navarro-Sanchez, Miguel</cp:lastModifiedBy>
  <cp:lastPrinted>2018-04-26T09:40:17Z</cp:lastPrinted>
  <dcterms:created xsi:type="dcterms:W3CDTF">2017-03-10T08:09:19Z</dcterms:created>
  <dcterms:modified xsi:type="dcterms:W3CDTF">2022-01-20T14:59:41Z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V-DMS_DOKU_NR">
    <vt:lpwstr>301487</vt:lpwstr>
  </property>
  <property fmtid="{D5CDD505-2E9C-101B-9397-08002B2CF9AE}" pid="3" name="DATEV-DMS_BETREFF">
    <vt:lpwstr>Entwurf ProCheck 2022 Reisekosten Ausland 2022 (erstellt 20.01.2022)</vt:lpwstr>
  </property>
  <property fmtid="{D5CDD505-2E9C-101B-9397-08002B2CF9AE}" pid="4" name="DATEV-DMS_MANDANT_NR">
    <vt:lpwstr>10</vt:lpwstr>
  </property>
  <property fmtid="{D5CDD505-2E9C-101B-9397-08002B2CF9AE}" pid="5" name="DATEV-DMS_MANDANT_BEZ">
    <vt:lpwstr>BPW StB WP PartG mbB -USt-Kons</vt:lpwstr>
  </property>
</Properties>
</file>